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Roden4B\AppData\Roaming\OpenText\OTEdit\EC_wccecm\c31832513\"/>
    </mc:Choice>
  </mc:AlternateContent>
  <xr:revisionPtr revIDLastSave="0" documentId="13_ncr:1_{11B31CE6-07D3-48E3-A5D8-EF1E63319D11}" xr6:coauthVersionLast="46" xr6:coauthVersionMax="47" xr10:uidLastSave="{00000000-0000-0000-0000-000000000000}"/>
  <bookViews>
    <workbookView xWindow="28680" yWindow="-1800" windowWidth="29040" windowHeight="17640" activeTab="2" xr2:uid="{3289DA37-0F83-42F2-9BC9-39C86ADE5BE1}"/>
  </bookViews>
  <sheets>
    <sheet name="MCA Criteria" sheetId="3" r:id="rId1"/>
    <sheet name="Scoring scale" sheetId="2" r:id="rId2"/>
    <sheet name="Botanic Gardens to City" sheetId="1" r:id="rId3"/>
    <sheet name="Newtown to City (North)" sheetId="5" r:id="rId4"/>
    <sheet name="Newtown to City (South)" sheetId="4" r:id="rId5"/>
    <sheet name="SSA" sheetId="6" r:id="rId6"/>
    <sheet name="Bike LOS"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1" l="1"/>
  <c r="H20" i="2"/>
  <c r="H4" i="2"/>
  <c r="H7" i="2"/>
  <c r="D9" i="4" l="1"/>
  <c r="D29" i="4" s="1"/>
  <c r="E9" i="4"/>
  <c r="E29" i="4" s="1"/>
  <c r="F9" i="4"/>
  <c r="F29" i="4" s="1"/>
  <c r="C9" i="4"/>
  <c r="C29" i="4" s="1"/>
  <c r="D9" i="5"/>
  <c r="D20" i="5" s="1"/>
  <c r="E9" i="5"/>
  <c r="E20" i="5" s="1"/>
  <c r="F9" i="5"/>
  <c r="C9" i="5"/>
  <c r="D9" i="1"/>
  <c r="E9" i="1"/>
  <c r="E20" i="1" s="1"/>
  <c r="F9" i="1"/>
  <c r="C9" i="1"/>
  <c r="I76" i="7"/>
  <c r="H76" i="7"/>
  <c r="G76" i="7"/>
  <c r="F76" i="7"/>
  <c r="E76" i="7"/>
  <c r="I53" i="7"/>
  <c r="H53" i="7"/>
  <c r="G53" i="7"/>
  <c r="F53" i="7"/>
  <c r="E53" i="7"/>
  <c r="F30" i="7"/>
  <c r="G30" i="7"/>
  <c r="H30" i="7"/>
  <c r="I30" i="7"/>
  <c r="E30" i="7"/>
  <c r="F20" i="5"/>
  <c r="C20" i="5"/>
  <c r="D20" i="1"/>
  <c r="F20" i="1"/>
  <c r="G29" i="2"/>
  <c r="H16" i="2"/>
  <c r="H11" i="2"/>
  <c r="H9" i="2"/>
  <c r="F77" i="7" l="1"/>
  <c r="G77" i="7"/>
  <c r="H77" i="7"/>
  <c r="I77" i="7"/>
  <c r="F54" i="7"/>
  <c r="H54" i="7"/>
  <c r="G54" i="7"/>
  <c r="I54" i="7"/>
  <c r="G31" i="7"/>
  <c r="H31" i="7"/>
  <c r="F31" i="7"/>
  <c r="I31" i="7"/>
  <c r="C30" i="4"/>
  <c r="F30" i="4"/>
  <c r="D30" i="4"/>
  <c r="E30" i="4"/>
  <c r="C21" i="5"/>
  <c r="F21" i="5"/>
  <c r="E21" i="5"/>
  <c r="D21" i="5"/>
  <c r="E21" i="1"/>
  <c r="F21" i="1"/>
  <c r="C21" i="1"/>
  <c r="D21" i="1"/>
  <c r="H29" i="2"/>
  <c r="K95" i="6"/>
  <c r="K94" i="6"/>
  <c r="K93" i="6"/>
  <c r="K92" i="6"/>
  <c r="O91" i="6"/>
  <c r="N91" i="6"/>
  <c r="M91" i="6"/>
  <c r="L91" i="6"/>
  <c r="K52" i="6"/>
  <c r="K51" i="6"/>
  <c r="K50" i="6"/>
  <c r="K49" i="6"/>
  <c r="O48" i="6"/>
  <c r="N48" i="6"/>
  <c r="M48" i="6"/>
  <c r="L48" i="6"/>
  <c r="K6" i="6"/>
  <c r="K7" i="6"/>
  <c r="K8" i="6"/>
  <c r="O5" i="6"/>
  <c r="N5" i="6"/>
  <c r="M5" i="6"/>
  <c r="L5" i="6"/>
  <c r="K9" i="6"/>
  <c r="I127" i="6"/>
  <c r="H127" i="6"/>
  <c r="G127" i="6"/>
  <c r="F127" i="6"/>
  <c r="E127" i="6"/>
  <c r="D127" i="6"/>
  <c r="C127" i="6"/>
  <c r="I119" i="6"/>
  <c r="H119" i="6"/>
  <c r="G119" i="6"/>
  <c r="F119" i="6"/>
  <c r="E119" i="6"/>
  <c r="D119" i="6"/>
  <c r="C119" i="6"/>
  <c r="I121" i="6" s="1"/>
  <c r="I111" i="6"/>
  <c r="H111" i="6"/>
  <c r="G111" i="6"/>
  <c r="F111" i="6"/>
  <c r="E111" i="6"/>
  <c r="D111" i="6"/>
  <c r="C111" i="6"/>
  <c r="I103" i="6"/>
  <c r="H103" i="6"/>
  <c r="G103" i="6"/>
  <c r="F103" i="6"/>
  <c r="E103" i="6"/>
  <c r="D103" i="6"/>
  <c r="C103" i="6"/>
  <c r="I95" i="6"/>
  <c r="H95" i="6"/>
  <c r="G95" i="6"/>
  <c r="F95" i="6"/>
  <c r="F112" i="6" s="1"/>
  <c r="N93" i="6" s="1"/>
  <c r="E95" i="6"/>
  <c r="D95" i="6"/>
  <c r="C95" i="6"/>
  <c r="I97" i="6" s="1"/>
  <c r="I84" i="6"/>
  <c r="H84" i="6"/>
  <c r="G84" i="6"/>
  <c r="F84" i="6"/>
  <c r="E84" i="6"/>
  <c r="D84" i="6"/>
  <c r="C84" i="6"/>
  <c r="I76" i="6"/>
  <c r="H76" i="6"/>
  <c r="G76" i="6"/>
  <c r="F76" i="6"/>
  <c r="E76" i="6"/>
  <c r="D76" i="6"/>
  <c r="C76" i="6"/>
  <c r="I68" i="6"/>
  <c r="H68" i="6"/>
  <c r="G68" i="6"/>
  <c r="F68" i="6"/>
  <c r="E68" i="6"/>
  <c r="D68" i="6"/>
  <c r="C68" i="6"/>
  <c r="I60" i="6"/>
  <c r="H60" i="6"/>
  <c r="G60" i="6"/>
  <c r="F60" i="6"/>
  <c r="E60" i="6"/>
  <c r="D60" i="6"/>
  <c r="C60" i="6"/>
  <c r="I52" i="6"/>
  <c r="H52" i="6"/>
  <c r="H77" i="6" s="1"/>
  <c r="M51" i="6" s="1"/>
  <c r="G52" i="6"/>
  <c r="F52" i="6"/>
  <c r="F69" i="6" s="1"/>
  <c r="N50" i="6" s="1"/>
  <c r="E52" i="6"/>
  <c r="D52" i="6"/>
  <c r="C52" i="6"/>
  <c r="I54" i="6" s="1"/>
  <c r="I41" i="6"/>
  <c r="H41" i="6"/>
  <c r="G41" i="6"/>
  <c r="F41" i="6"/>
  <c r="E41" i="6"/>
  <c r="D41" i="6"/>
  <c r="C41" i="6"/>
  <c r="I33" i="6"/>
  <c r="H33" i="6"/>
  <c r="G33" i="6"/>
  <c r="F33" i="6"/>
  <c r="E33" i="6"/>
  <c r="D33" i="6"/>
  <c r="C33" i="6"/>
  <c r="I25" i="6"/>
  <c r="H25" i="6"/>
  <c r="G25" i="6"/>
  <c r="F25" i="6"/>
  <c r="E25" i="6"/>
  <c r="D25" i="6"/>
  <c r="C25" i="6"/>
  <c r="I27" i="6" s="1"/>
  <c r="I17" i="6"/>
  <c r="H17" i="6"/>
  <c r="G17" i="6"/>
  <c r="F17" i="6"/>
  <c r="E17" i="6"/>
  <c r="D17" i="6"/>
  <c r="C17" i="6"/>
  <c r="I9" i="6"/>
  <c r="D9" i="6"/>
  <c r="E9" i="6"/>
  <c r="F9" i="6"/>
  <c r="G9" i="6"/>
  <c r="H9" i="6"/>
  <c r="C9" i="6"/>
  <c r="H42" i="6" l="1"/>
  <c r="H34" i="6"/>
  <c r="H26" i="6"/>
  <c r="H18" i="6"/>
  <c r="G42" i="6"/>
  <c r="L9" i="6" s="1"/>
  <c r="G34" i="6"/>
  <c r="L8" i="6" s="1"/>
  <c r="G26" i="6"/>
  <c r="L7" i="6" s="1"/>
  <c r="G18" i="6"/>
  <c r="L6" i="6" s="1"/>
  <c r="F42" i="6"/>
  <c r="N9" i="6" s="1"/>
  <c r="F34" i="6"/>
  <c r="N8" i="6" s="1"/>
  <c r="F26" i="6"/>
  <c r="N7" i="6" s="1"/>
  <c r="F18" i="6"/>
  <c r="N6" i="6" s="1"/>
  <c r="G61" i="6"/>
  <c r="L49" i="6" s="1"/>
  <c r="I62" i="6"/>
  <c r="G69" i="6"/>
  <c r="L50" i="6" s="1"/>
  <c r="H120" i="6"/>
  <c r="M94" i="6" s="1"/>
  <c r="H104" i="6"/>
  <c r="M92" i="6" s="1"/>
  <c r="F104" i="6"/>
  <c r="N92" i="6" s="1"/>
  <c r="G104" i="6"/>
  <c r="L92" i="6" s="1"/>
  <c r="H128" i="6"/>
  <c r="M95" i="6" s="1"/>
  <c r="I129" i="6"/>
  <c r="H61" i="6"/>
  <c r="M49" i="6" s="1"/>
  <c r="H69" i="6"/>
  <c r="M50" i="6" s="1"/>
  <c r="H85" i="6"/>
  <c r="M52" i="6" s="1"/>
  <c r="G85" i="6"/>
  <c r="L52" i="6" s="1"/>
  <c r="G77" i="6"/>
  <c r="L51" i="6" s="1"/>
  <c r="G128" i="6"/>
  <c r="L95" i="6" s="1"/>
  <c r="H112" i="6"/>
  <c r="M93" i="6" s="1"/>
  <c r="G120" i="6"/>
  <c r="L94" i="6" s="1"/>
  <c r="F128" i="6"/>
  <c r="N95" i="6" s="1"/>
  <c r="G112" i="6"/>
  <c r="L93" i="6" s="1"/>
  <c r="F120" i="6"/>
  <c r="N94" i="6" s="1"/>
  <c r="I86" i="6"/>
  <c r="I87" i="6" s="1"/>
  <c r="O52" i="6" s="1"/>
  <c r="F85" i="6"/>
  <c r="N52" i="6" s="1"/>
  <c r="F61" i="6"/>
  <c r="N49" i="6" s="1"/>
  <c r="F77" i="6"/>
  <c r="N51" i="6" s="1"/>
  <c r="I63" i="6"/>
  <c r="O49" i="6" s="1"/>
  <c r="I43" i="6"/>
  <c r="I35" i="6"/>
  <c r="I70" i="6"/>
  <c r="I71" i="6" s="1"/>
  <c r="O50" i="6" s="1"/>
  <c r="M8" i="6"/>
  <c r="I113" i="6"/>
  <c r="I105" i="6"/>
  <c r="I106" i="6" s="1"/>
  <c r="I78" i="6"/>
  <c r="I79" i="6" s="1"/>
  <c r="O51" i="6" s="1"/>
  <c r="I19" i="6"/>
  <c r="M6" i="6"/>
  <c r="M7" i="6"/>
  <c r="M9" i="6"/>
  <c r="I11" i="6"/>
  <c r="I44" i="6" l="1"/>
  <c r="O9" i="6" s="1"/>
  <c r="I36" i="6"/>
  <c r="O8" i="6" s="1"/>
  <c r="I28" i="6"/>
  <c r="O7" i="6" s="1"/>
  <c r="I20" i="6"/>
  <c r="O6" i="6" s="1"/>
  <c r="I130" i="6"/>
  <c r="O95" i="6" s="1"/>
  <c r="I114" i="6"/>
  <c r="O93" i="6" s="1"/>
  <c r="O92" i="6"/>
  <c r="I122" i="6"/>
  <c r="O9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tc={BC552B9E-B03A-4446-95CF-EBB797648936}</author>
  </authors>
  <commentList>
    <comment ref="L3" authorId="0" shapeId="0" xr:uid="{BC552B9E-B03A-4446-95CF-EBB797648936}">
      <text>
        <t>[Threaded comment]
Your version of Excel allows you to read this threaded comment; however, any edits to it will get removed if the file is opened in a newer version of Excel. Learn more: https://go.microsoft.com/fwlink/?linkid=870924
Comment:
    it looks to me that these ambitions haven't been considered in the development of the options</t>
      </text>
    </comment>
  </commentList>
</comments>
</file>

<file path=xl/sharedStrings.xml><?xml version="1.0" encoding="utf-8"?>
<sst xmlns="http://schemas.openxmlformats.org/spreadsheetml/2006/main" count="882" uniqueCount="301">
  <si>
    <t>Example of scoring application</t>
  </si>
  <si>
    <t>Criteria</t>
  </si>
  <si>
    <t>Consideration</t>
  </si>
  <si>
    <t>Facilities Measure</t>
  </si>
  <si>
    <t>Comment</t>
  </si>
  <si>
    <t>Specialist Assessor</t>
  </si>
  <si>
    <t>1. Create a safer, more accessible, connected, and livable central city with attractive streets and places for people to enjoy</t>
  </si>
  <si>
    <t xml:space="preserve">Improved urban amenity </t>
  </si>
  <si>
    <t xml:space="preserve">Available space for place function enhancements such as street trees, seating, parklets, cycle parking (avoid hostile architecture)
Separation of transportation modes (e.g. footpath, cycle lane, vehicle lane)
Increase of biodiversity and habitat improvements for overall climate action response
</t>
  </si>
  <si>
    <t xml:space="preserve">Needs to be strategically assessed across entire CBD area and demographic development. "Place function enhancements" will differ from sub-urb to sub-urb, and the required space needing changes based on that </t>
  </si>
  <si>
    <t>Isthmus</t>
  </si>
  <si>
    <t>Reduction of available pedestrian space and footpaths, no use of sur-plus car-parks, increase of private vehicle use by increasing enabling structures (e.g. more car parks) and de-creasing public open spaces, increase of carbon footprint by not challenging "status quo", missed opportunities of community engagement and therefore loss of spatial quality</t>
  </si>
  <si>
    <t xml:space="preserve">Identifying spatial opportunities (e.g. sur-plus car parks) but not following up on actions, </t>
  </si>
  <si>
    <t>Identifying spatial opportunities (e.g. sur-plus car parks) but poorly executed spatial arrangement (e.g. min space requirement and accessibility standards) based on national and local govt regulations</t>
  </si>
  <si>
    <t>No change</t>
  </si>
  <si>
    <t>Find suitable spaces and improve their function/use and overall access, assess all existing functions, start creating an urban spatial network (e.g. key areas - what is missing, what is required for that space based on demographic and private/public use)</t>
  </si>
  <si>
    <t xml:space="preserve">Link spatial elements, have a suite developed that identifies opportunities, Use of GNP (green network plan) and other strategic plans/policies (e.g. WSD, Wellington Design Manual) </t>
  </si>
  <si>
    <t xml:space="preserve">Clear functional hierarchy of transportation modes (e.g. footpath, cycle lane, vehicle lane) and their intented use, widen footpaths/pedestrian areas to increase public open space, connect/link public spaces to create POI's, identify and use sur-plus vehicle areas to increase amenity spaces, provide exterior furniture elements for space enhancement, increase use of green elements (e.g. trees) with suitable foliage (provide shadow and cooling in summer, keep warmth during winter), assign clear functions to spaces, locate space enhancements in close proximity to public amenities (e.g. toilets, bus-stops), look at principles of the 15min city, look at principles of "livability" </t>
  </si>
  <si>
    <t xml:space="preserve">Improved pedestrian level of service </t>
  </si>
  <si>
    <t>WSP</t>
  </si>
  <si>
    <t>Removal of existing pedestrian path, removal of pedestrian crossing facility, shared bike and pedestrian paths</t>
  </si>
  <si>
    <t>Bus stop bypasses impact footpath width at some locations</t>
  </si>
  <si>
    <t>Wider footpaths, increased pedestrian crossing priority and reduced delays at crossings</t>
  </si>
  <si>
    <t>Provides high priority parking and loading to improve accessibility</t>
  </si>
  <si>
    <t>Alignment with WCC Parking policy primary and secondary success measures.
Increase or decrease in loading provisions for businesses</t>
  </si>
  <si>
    <t>Need to assess impact of different type of parking using hierachy from policy. Eg. Removing mobility parking worse than commuter parking</t>
  </si>
  <si>
    <t>Abley</t>
  </si>
  <si>
    <t>2. Reduce reliance on private vehicle trips by making strategic PT corridors safe, more efficient, and reliable, with easy connection points</t>
  </si>
  <si>
    <t>Improved reliability for public transport</t>
  </si>
  <si>
    <t>Recessed stops at all locations</t>
  </si>
  <si>
    <t>Improved travel time of PT compared with private vehicles</t>
  </si>
  <si>
    <t>No change or equal reduction in travel time</t>
  </si>
  <si>
    <t>3. Reduce reliance on private vehicle trips by creating connected, safe, and efficient access by bike</t>
  </si>
  <si>
    <t>Improved cycling level of service</t>
  </si>
  <si>
    <t xml:space="preserve">Austroads LOS Framework for cyclists
</t>
  </si>
  <si>
    <t>Increased uptake of cycling</t>
  </si>
  <si>
    <t>Extent of protcted facility and how well the type of facility aligns to any existing and planned adjacent cycle infrastructure (including access to facilities)</t>
  </si>
  <si>
    <t>Removal of existing cycling infrastrucutre</t>
  </si>
  <si>
    <t>Continuous cycle infrastrucutre</t>
  </si>
  <si>
    <t>Continuous protected cycle infrastrucutre</t>
  </si>
  <si>
    <t>Continuous protected cycle infrastrucutre + connecting existing facilities</t>
  </si>
  <si>
    <t>4. Create a low carbon future transport system which is more resilient, supports growth and is adaptable to disruption by providing safe and attractive transport choices</t>
  </si>
  <si>
    <t>Increased mode share of walking, cycling and PT</t>
  </si>
  <si>
    <t>Duplication of 1(b), 2 and 3</t>
  </si>
  <si>
    <t>not used</t>
  </si>
  <si>
    <t>Improves safety for cyclists</t>
  </si>
  <si>
    <t>Austroads Safe Systems Assessment cycling product</t>
  </si>
  <si>
    <t>Reduction in SSA of &gt;36</t>
  </si>
  <si>
    <t>Reduction in SSA of 17-35</t>
  </si>
  <si>
    <t>Reduction in SSA of 4-16</t>
  </si>
  <si>
    <t>Improvement in SSA of 4-16</t>
  </si>
  <si>
    <t>Improvement in SSA of 17-35</t>
  </si>
  <si>
    <t>Improvement in SSA of &gt;36</t>
  </si>
  <si>
    <t>Improves safety for pedestrians</t>
  </si>
  <si>
    <t>Austroads Safe Systems Assessment pedestrian product</t>
  </si>
  <si>
    <t>Improves safety for public transport users</t>
  </si>
  <si>
    <t>Austroads Safe Systems Assessment other 'public transport users' product</t>
  </si>
  <si>
    <t>Improves safety for vehicles</t>
  </si>
  <si>
    <t>Austroads Safe Systems Assessment run-off road, head on, intersection &amp; motocyclist product</t>
  </si>
  <si>
    <t>5. Enables benefits to be delivered faster with higher quality community engagement and minimal disruption</t>
  </si>
  <si>
    <t>Alignment with other planned works in the road corridor</t>
  </si>
  <si>
    <t>Cycle priority will have to be removed to allow implementation of other planned works along the corridor with no ability to retain continous cycle provision during construction</t>
  </si>
  <si>
    <t>Changes will make it easier to implement other planned works along the corridor whilst maintaining good LOS for sustainable modes</t>
  </si>
  <si>
    <t>Reduced disruption during construction</t>
  </si>
  <si>
    <t>Efficiency of people flow during construction with minimal impact on travel times</t>
  </si>
  <si>
    <t>Closure of full-time transport facilities during construction (e.g. stop-go operation during daytime hours)</t>
  </si>
  <si>
    <t>Closure of part-time transport facilities during construction (e.g. peak hour bus lanes)</t>
  </si>
  <si>
    <t>Ability to deliver quickly, or sequenced for elements to deliver early</t>
  </si>
  <si>
    <t>Scale of works required, any consenting or external approval requirements, lead times for key components or contracting staff</t>
  </si>
  <si>
    <t>Requires formal consultation or approval from other organisations. Significant signal changes. Specialist materials requiring long lead times.</t>
  </si>
  <si>
    <t>Unable to be delivered in sections without creating connectivity issues for cyclists</t>
  </si>
  <si>
    <t>Able to be delivered in sections without creating connectivity issues for cyclists</t>
  </si>
  <si>
    <t>No changes to signal infrastrucutre or bus stops, able to be delivered in sections without creating connectivity issues for cyclists</t>
  </si>
  <si>
    <t>Can be delivered within available budget</t>
  </si>
  <si>
    <t xml:space="preserve">Yes/No </t>
  </si>
  <si>
    <t>No</t>
  </si>
  <si>
    <t>Yes</t>
  </si>
  <si>
    <t>Newtown Connections community objectives</t>
  </si>
  <si>
    <t>Improve the safety of facilities for people walking through and around the area</t>
  </si>
  <si>
    <t>Assessed above in 'Improves safety for pedestrians'</t>
  </si>
  <si>
    <t>Make it easier and safer for people to cross roads in the area </t>
  </si>
  <si>
    <t>Assessed above in 'Improves safety for pedestrians' and 'Improve pedestrian level of service'</t>
  </si>
  <si>
    <t>Contribute to reducing car congestion in the area by creating better facilities that encourage more people to bike, walk, and take the bus</t>
  </si>
  <si>
    <t>Assessed above in 'Increase uptake of cycling'</t>
  </si>
  <si>
    <t>Minimise the impact on parking, especially for residents and businesses</t>
  </si>
  <si>
    <t>Assessed above in 'Provides high priority parking and loading to improve accessibility'</t>
  </si>
  <si>
    <t>Encourage more people to use the bus by providing bus lanes, rationalising bus stop locations, and creating opportunities to let buses go first at some traffic lights</t>
  </si>
  <si>
    <t>Assessed above in 'Improved reliability for public transport' and 'Improved travel time of PT compared with private vehicles'</t>
  </si>
  <si>
    <t>Create opportunities to improve safe access, seating and shelter at bus stops</t>
  </si>
  <si>
    <t>Amount of space available at bus stop locations to achieve the objective</t>
  </si>
  <si>
    <t>Assessed above in 'Improved urban amenity'</t>
  </si>
  <si>
    <t>Preserve, or create opportunities to enhance the special character of the Newtown, Berhampore, and Mount Cook areas</t>
  </si>
  <si>
    <t>The special characters of the areas are preserved or improved in alignment with the District Plan Design Guides (Centres Design Guide, Centres Design Guide Appendix 1: Newtown, and Mount Cook Precinct Design Guide)</t>
  </si>
  <si>
    <t xml:space="preserve">Identified key locations are neglected in their own sense of place/character features, proposal weakens the character and community function of that space </t>
  </si>
  <si>
    <t>Enhances the special character of place. Requires a deep understanding of the context and individuals around the opportunity area. This will ensure the character of place is reflected in the design.</t>
  </si>
  <si>
    <t>Create opportunities to improve the key locations identified in the data analysis from the Newtown Connections community engagement</t>
  </si>
  <si>
    <t>Number of identified key locations that the network passes through;
• The Basin Reserve roundabout
• The Adelaide/Riddiford/John St intersection
• Around the Wellington Regional Hospital
• Newtown town centre including the intersections of Mein Street, Rintoul Street and Constable Street
• Berhampore town centre</t>
  </si>
  <si>
    <t>Route for all options is the same. Route is as identified on the WCC Cycle network map and corresponds with three of the five key locations in Newtown Connections area</t>
  </si>
  <si>
    <t>Create opportunities to improve the key streets identified in data analysis from the Newtown Connections community engagement</t>
  </si>
  <si>
    <t>Number of identified key streets that are part of the network;
• Adelaide Road
• Riddiford Street
• Mein Street
• Rintoul Street
• Constable Street</t>
  </si>
  <si>
    <t>Route for all options is the same. Route is as identified on the WCC Cycle network map and corresponds with two of the five key streets in Newtown Connections area</t>
  </si>
  <si>
    <t>Scoring scale</t>
  </si>
  <si>
    <t>Objective weightings</t>
  </si>
  <si>
    <t>Score</t>
  </si>
  <si>
    <t>Benefits/disbenefits</t>
  </si>
  <si>
    <t>Weight</t>
  </si>
  <si>
    <t>Significantly achieves</t>
  </si>
  <si>
    <t>Moderately achieves</t>
  </si>
  <si>
    <t>Slightly achieves</t>
  </si>
  <si>
    <t>Neutral</t>
  </si>
  <si>
    <t>Slightly reduces</t>
  </si>
  <si>
    <t>Moderately reduces</t>
  </si>
  <si>
    <t>Significantly reduces</t>
  </si>
  <si>
    <t>Total weights</t>
  </si>
  <si>
    <t>Option Title</t>
  </si>
  <si>
    <t>Comments</t>
  </si>
  <si>
    <t>OPTION SKETCHES</t>
  </si>
  <si>
    <t>Option 1A – 1 way separated cycleway</t>
  </si>
  <si>
    <t>Option 1B – uphill separated cycleway, downhill shared bus lane</t>
  </si>
  <si>
    <t>Option 2A – Bi-directional – removal of parking</t>
  </si>
  <si>
    <t>Option 2B – Bi-directional – retain some parking</t>
  </si>
  <si>
    <t>Comments Isthmus. Bi-directional cycling requires high attention and understanding of both vehicle drivers as well as cyclists, might be less safe as high speeds of going downhill can risk uphill cyclists being slower and maybe less confident, urban space connections/POI's along route need to be considered</t>
  </si>
  <si>
    <t>shouldn't Option2A be a 2? Wider delineation can incorporate more greening than Option 2B that can only accommodate bollard delineation</t>
  </si>
  <si>
    <t>I feel current options havent really looked to identify opportunities to improve the public realm e.g widen footpaths, or identify the public space improvement areas. so how can we assess this</t>
  </si>
  <si>
    <t>is there opportunity within any of the options to widen footpaths for pedestrians? I would have thought changes to slip lane and island crossing at the Terrace intersection would improve level of service to pedestrians.</t>
  </si>
  <si>
    <t>The project plans include a new signalised pedestrian crossing across the northern leg of the Terrace/Bowen Street intersection that is proposed as part of the Central City Pedestrian Improvements (CCPI) project happening over a similar timeframe. It is not reflected in the scoring of this criteria as part of this separate project</t>
  </si>
  <si>
    <t xml:space="preserve">Bowen St:
Large amount of parking loss, but this loss is either low priority or can be mitigated with relocation. Large amount of parking loss on Bowen St, but this commuter parking which has a low priority in this area as per the Parking Policy. A few higher priority spaces will be lost. These include P10 outside a dairy on Tinakori, but these can be relocated to St Mary St. Similarly, P10 parking at Bowen/the Terrace can be relocated ot the Terrace so has a minimal impact on access. Some P120 parking outside the Botanic Gardens will be lost, but alternative parking is located inside the Gardens so the impact on access to recreational facilities is low to moderate.
Whitmore St: Existing taxi parking on south side must be removed or relocated to side streets. On north side, short-term parking can likely be retained outside of morning/evening peak with a clearway during peak times. As impact can be mitigated by relocating Taxi rank to side streets where there is a large amount of parking available and by retaining short term parks at midday when there is high demand, impact on access is expected to be minimal. </t>
  </si>
  <si>
    <t xml:space="preserve">There is no mention of the resident parks that will be lost along Glenmore Street . Also Question - will the removal of parks also remove the need for clearways that operate at both ends of the day? </t>
  </si>
  <si>
    <t>Provides high priority parking and loading to improve accessibility. isnt 'provides loading' rather to improve operations and servicing rather than accessibility? Mobility parking is accessiblity in my mind. maybe be more explicity about what priority parking refers to: P10, P15, drop off areas, loading zones and mobility parking?</t>
  </si>
  <si>
    <t>Only significant change for 1B</t>
  </si>
  <si>
    <t xml:space="preserve">Nadine - The BPAP indicates that there is no benefit of providing a downhill bus lane as downhill bus speeds are already 50+ km/h. Suggest changings score for 1B to 0. </t>
  </si>
  <si>
    <t>Assumes bus jumps at Bowen Terrace for all options, 1B also provides limited bus priority on approach to Bowen Tinakori</t>
  </si>
  <si>
    <t>Nadine - Reduced side friction with parked vehicles and reduced conflict with bikes likely to improve conditions for buses.</t>
  </si>
  <si>
    <t>Refer 'Bike LOS' tab</t>
  </si>
  <si>
    <t>Continuous protected facilities in 1A, 2A and 2B. Shared with buses in one direction in 1B. Provides connections to waterfront and future Golden Mile facility</t>
  </si>
  <si>
    <t>Refer SSA tab - all options provide safety improvement for people on bikes</t>
  </si>
  <si>
    <t>Refer SSA tab - no significant changes</t>
  </si>
  <si>
    <t>Short term works on corridor include WWL upgrades and building construction (both underway) - city streets project in short term (scope unknown)</t>
  </si>
  <si>
    <t xml:space="preserve">Could be a good opportunity to test how well downhill gradient cycle lanes work for permament city streets work. </t>
  </si>
  <si>
    <t>Focus on Bowen Street section - Whitmore Street section more disruptive but similar across all options</t>
  </si>
  <si>
    <t xml:space="preserve">Would the one way facilities be more disruptive as work has to occur on both sides of the road? </t>
  </si>
  <si>
    <t>Two-way facilities create connectivity issues when sequenced, signals changes required for all options</t>
  </si>
  <si>
    <t xml:space="preserve">Yes - let's use the criteria to put in the 'intersection complexity/level of change' aspect for each option. </t>
  </si>
  <si>
    <t>All options considered can be delivered in a transitional cycleway framework with limited physical changes. To be reviewed as project progresses</t>
  </si>
  <si>
    <t>Weighted Score</t>
  </si>
  <si>
    <t>Rank</t>
  </si>
  <si>
    <t>R</t>
  </si>
  <si>
    <t>Option 1A – Median kerbside cycle lanes with peak hour bus lanes</t>
  </si>
  <si>
    <t>Option 1B – Median kerbside cycle lanes with full-time bus lanes</t>
  </si>
  <si>
    <t>Option 2A – Bi-directional cycle path on Cambridge (median side) with peak hour bus lanes</t>
  </si>
  <si>
    <t>Option 2B – Bi-directional cycle path on Cambridge (median side) with full-time bus lanes</t>
  </si>
  <si>
    <t>Kerb buildout at Vivian St pushes cyclists onto road, median green spaces to be incorporated into POI's/urban space enhancements, full-time bus lane supports a few principles of livability/15 min city - improvements to bus network needed, as per previous comment bi-directional movements need change in mindset and need a rise in awareness</t>
  </si>
  <si>
    <t>Increased buffer width for cycleway good for urban amenity as there is more space for things like planters, artwork, beautified deliniation, so this would apply to 1A + 2A + 2B</t>
  </si>
  <si>
    <t>Couldnt option 2B include widening of footpaths or increased greening in sectiona along the corridor mixed in with retention of some parking? also opportunity in Option2 (Vivian St intersection) to implement greening or more public space where the cycle lane is pushed out leaving vacant space between cycle lane and median walkway</t>
  </si>
  <si>
    <t>Option 1A - both median parking lanes removed, kerbside lanes remain. Some demand likely will not be accomodated.
Option 1B - Cambridge kerbside lane remains, around 3/4 of parking removed. High impact on ability to access local destinations by car. Remaining parking is easy to access from local destinations.
Option 2A - 1 middle lane removed. Remaining parking is likely to accomodate demand at most times of day
Option 2B -  Around 3/4 of parking removed. Parking on median on Kent side remains. Large parking impact, remaining parking is relatively difficult to access as it is against the median.</t>
  </si>
  <si>
    <t>Option 1- current drop off area for busses etc in front of the Embassy is removed. is this not -3? or is this currently underutilised or being used for other unsuitable purposes (e.g taxi standby)?</t>
  </si>
  <si>
    <t>No change for 1A and 2A, 1B and 2B have full time priotity but tempered as part time priority already exists</t>
  </si>
  <si>
    <r>
      <t>Reduced traffic capacity for all options, currently expect bi-directional to have more significant impact on traffic capacity -</t>
    </r>
    <r>
      <rPr>
        <b/>
        <sz val="11"/>
        <color rgb="FFFF0000"/>
        <rFont val="Calibri"/>
        <family val="2"/>
        <scheme val="minor"/>
      </rPr>
      <t xml:space="preserve"> to be confirmed through modelling</t>
    </r>
  </si>
  <si>
    <t>Continuous protected facilities in all options, provides connections to waterfront and other facilities east and west of Basin</t>
  </si>
  <si>
    <t xml:space="preserve">Conflict point on all Options at Courtney Place to Waterfront maps. New world servicing entry/exit and vehicle U Turn locations just before the intersection. </t>
  </si>
  <si>
    <t>No known short term works on corridor - city streets project in medium term - once further certainty around MRT</t>
  </si>
  <si>
    <t>Similar levels of disruption for all options</t>
  </si>
  <si>
    <t>Comments (WSP)</t>
  </si>
  <si>
    <t>Option 1A – full time shared cycle/ bus lanes</t>
  </si>
  <si>
    <t>Option 1B – Kerbside protected cycle lanes + full time bus lanes</t>
  </si>
  <si>
    <t>Option 2A – bi-directional cycleway, east side of road full time bus lane - one direction only</t>
  </si>
  <si>
    <t>Option 2B – narrow bi-directional cycleway, east side of road full time bus lanes</t>
  </si>
  <si>
    <t xml:space="preserve">Comments Isthmus. Sceptical of the bi-directional routes if we can't achieve min width for safe cycling experience. Also, for having bi-directional routes - we shall look at John St intersection and cyclists coming from top of hill Adelaide Rd </t>
  </si>
  <si>
    <t>Agree need to consider cycling network integration with Adelaide connections</t>
  </si>
  <si>
    <t>Comments Isthmus. Option 1A shared cycle bus lanes should score 0 for status quo, despite the fact the riddiford section is separated
- Options 1C+1D (Riddiford st) would be a 3, but, combined with 1B (Adelaide Rd) this pulls the total down to a 2</t>
  </si>
  <si>
    <t>We need to look more closely at ped LoS during detailed design - can we get benefits through phasing? (CP)</t>
  </si>
  <si>
    <t>So much more opportunity not integrated into the Options. Again this is disappointing as could score higher with this benefit</t>
  </si>
  <si>
    <t>Adelaide Road: Almost all parking is removed in all options. Variety of parking on street, much of which is high priority in Parking Policy. Parking outside after hours medical centre retained.
Riddiford St: Short term parking facilitates access to local shops and hospital.
1A &amp; 1B: All parking removed
1C &amp; 1D: Parking on one side removed
2A &amp; 2B: All parking removed
2C &amp; 2D: Parking on one side removed</t>
  </si>
  <si>
    <t>1A, 1B and 2B all have full time priotity in both directions but tempered as part time priority already exists. 2A has full time in one direction but removes part time priority in opposite direction</t>
  </si>
  <si>
    <t>Reduced traffic capacity at all locations, bus priority in some locations, no priority in one direction in 2A</t>
  </si>
  <si>
    <t>Continuous protected facilities in 1B, 2A and 2B. Shared with buses in 1A. Provides connections to waterfront and other facilities east and west of Basin</t>
  </si>
  <si>
    <t>Refer SSA tab - 1A and 2B assumed to have narrow bus stop bypasses in existing pedestrian footpath space reducing pedestrian safety</t>
  </si>
  <si>
    <t>Similar levels of disruption for all options except 1A where minimal works required</t>
  </si>
  <si>
    <t>Safe System Assessment</t>
  </si>
  <si>
    <t>https://austroads.com.au/publications/road-safety/ap-r509-16/media/AP-R509-16_Safe_System_Assessment_Framework.pdf</t>
  </si>
  <si>
    <t>Adelaide Road - Existing</t>
  </si>
  <si>
    <t>Run-off Road</t>
  </si>
  <si>
    <t>Head-on</t>
  </si>
  <si>
    <t>Intersection</t>
  </si>
  <si>
    <t>Other (bus)</t>
  </si>
  <si>
    <t>Pedestrian</t>
  </si>
  <si>
    <t>Cyclist</t>
  </si>
  <si>
    <t>Motorcyclist</t>
  </si>
  <si>
    <t>Exposure</t>
  </si>
  <si>
    <t>Likelihood</t>
  </si>
  <si>
    <t>Severity</t>
  </si>
  <si>
    <t>Product</t>
  </si>
  <si>
    <t>Traffic</t>
  </si>
  <si>
    <t>Adelaide Road - Option 1A</t>
  </si>
  <si>
    <t>No bus stop bypass</t>
  </si>
  <si>
    <t>Adelaide Road - Option 1B</t>
  </si>
  <si>
    <t>Median removed</t>
  </si>
  <si>
    <t>Bus stop bypass on footpath</t>
  </si>
  <si>
    <t>Adelaide Road - Option 2A</t>
  </si>
  <si>
    <t>Bus stop bypass off footpath</t>
  </si>
  <si>
    <t>Adelaide Road - Option 2B</t>
  </si>
  <si>
    <t>Kent-Cambridge - Existing</t>
  </si>
  <si>
    <t>Kent-Cambridge - Option 1A</t>
  </si>
  <si>
    <t>Assume no significant changes for pedestrians</t>
  </si>
  <si>
    <t>Kent-Cambridge - Option 1B</t>
  </si>
  <si>
    <t>Kent-Cambridge - Option 2A</t>
  </si>
  <si>
    <t>Two-way cycleway completely separated by time on side roads</t>
  </si>
  <si>
    <t>Kent-Cambridge - Option 2B</t>
  </si>
  <si>
    <t>Bowen Street - Existing</t>
  </si>
  <si>
    <t>Bowen Street - Option 1A</t>
  </si>
  <si>
    <t>Bowen Street - Option 1B</t>
  </si>
  <si>
    <t>Shared bus bike lane less safe than protected lanes</t>
  </si>
  <si>
    <t>Bowen Street - Option 2A</t>
  </si>
  <si>
    <t>Two-way bike facility on grade has head-on risks</t>
  </si>
  <si>
    <t>Assess service lane on Bowen for no1 the Terrace for 2-way biker conflicts at speed due to down grade</t>
  </si>
  <si>
    <t>Bowen Street - Option 2B</t>
  </si>
  <si>
    <t>Bike LOS</t>
  </si>
  <si>
    <t>https://austroads.com.au/publications/network/ap-r475-15/media/AP-R475-15_Level_of_Service_Metrics.pdf</t>
  </si>
  <si>
    <t>Rating</t>
  </si>
  <si>
    <t>Score equivalent</t>
  </si>
  <si>
    <t>A</t>
  </si>
  <si>
    <t>B</t>
  </si>
  <si>
    <t>C</t>
  </si>
  <si>
    <t>D</t>
  </si>
  <si>
    <t>E</t>
  </si>
  <si>
    <t>F</t>
  </si>
  <si>
    <t>Adelaide Road</t>
  </si>
  <si>
    <t>LOS need</t>
  </si>
  <si>
    <t>Los Measure</t>
  </si>
  <si>
    <t>Weighting</t>
  </si>
  <si>
    <t>Exist</t>
  </si>
  <si>
    <t>Mobility</t>
  </si>
  <si>
    <t>Travel speed</t>
  </si>
  <si>
    <t>Still likely to be moderate delays at some intersections, only minor delays for bi-directional facility at John Street intersection</t>
  </si>
  <si>
    <t>Congestion</t>
  </si>
  <si>
    <t>Bus stops in lane will delay cyclists in 1A, no significant impediments in other options</t>
  </si>
  <si>
    <t>Grades</t>
  </si>
  <si>
    <t>Not used - not a differentiator</t>
  </si>
  <si>
    <t>Safety</t>
  </si>
  <si>
    <t>Active travel crash risk</t>
  </si>
  <si>
    <t>Bus stop bypasses in options 1B, 2A and 2B (2A is off footpath), (2A and 2B introduce head on crash risk between people on bikes)</t>
  </si>
  <si>
    <t>Risk due to surface</t>
  </si>
  <si>
    <t>Risk of crash due to hazards</t>
  </si>
  <si>
    <t>Vehicle crash risk (midblock)</t>
  </si>
  <si>
    <t>Exclusive facility in both directions except for 1A</t>
  </si>
  <si>
    <t>Vehicle crash risk (intersections and driveways)</t>
  </si>
  <si>
    <t>No significant change from existing for intersections - 2A and 2b marked down for bi-directional facility across multiple accesses</t>
  </si>
  <si>
    <t>Access</t>
  </si>
  <si>
    <t>Parking close to destination</t>
  </si>
  <si>
    <t>Suitability</t>
  </si>
  <si>
    <t>Traveller information</t>
  </si>
  <si>
    <t>Amenity</t>
  </si>
  <si>
    <t>Aesthetics</t>
  </si>
  <si>
    <t>Not used - covered elsewhere</t>
  </si>
  <si>
    <t>Conmfort and convenience</t>
  </si>
  <si>
    <t>Security (CPTED)</t>
  </si>
  <si>
    <t>Pavement ride quality</t>
  </si>
  <si>
    <t>Weighted score</t>
  </si>
  <si>
    <t>Difference from existing</t>
  </si>
  <si>
    <t>Overall score</t>
  </si>
  <si>
    <t>Differentiation between 1A and other options</t>
  </si>
  <si>
    <t>Kent-Cambridge</t>
  </si>
  <si>
    <t>Still likely to be moderate delays at some intersections</t>
  </si>
  <si>
    <t>No significant impediments in all options</t>
  </si>
  <si>
    <t>Pedestrian conflict risk in all options between Courtenay Place and Waterfront (space likely to be shared with pedestrians), (2A and 2B introduce head on crash risk between people on bikes)</t>
  </si>
  <si>
    <t>Exclusive facility in both directions</t>
  </si>
  <si>
    <t>No significant change from existing for intersections - all options remove access conflicts</t>
  </si>
  <si>
    <t>No significant differentiation between options</t>
  </si>
  <si>
    <t>Bowen Street</t>
  </si>
  <si>
    <t>Bus stops in lane will delay cyclists in 1B, no significant impediments in other options</t>
  </si>
  <si>
    <t>Bus stop bypasses in options 1A, 2A and 2B, (2A and 2B introduce head on crash risk between people on bikes)</t>
  </si>
  <si>
    <t>Exclusive facility in both direction except for 1B</t>
  </si>
  <si>
    <t>No significant change from existing for intersections</t>
  </si>
  <si>
    <t>Options 2A and 2B - southbound cyclists will are likely to find it difficult to proceed if traffic signals are not operating as less anticipated by other road users in this location</t>
  </si>
  <si>
    <t>Increased likelihood of crash between right turning vehicles required to cross vehicle lane, bus lane, two-way cycleway with northbound cyclists less anticipated and footpath compared with Option 1A</t>
  </si>
  <si>
    <t>Bus stop bypass on footpath
Increased likelihood of crash between right turning vehicles required to cross vehicle lane, bus lane, two-way cycleway with northbound cyclists less anticipated and footpath compared with Option 1A</t>
  </si>
  <si>
    <t>Removal of existing priority parking provisions</t>
  </si>
  <si>
    <t>Existing provision relocated or change of use to better serve the needs they are in place for</t>
  </si>
  <si>
    <t>Increases quantity of provision where there is a need. currently underserviced</t>
  </si>
  <si>
    <t>Assessment of available pedestrian space</t>
  </si>
  <si>
    <t>Considering current and upcoming planned works recorded in open Corridor Access Requests (CARs), within the Wellington Forward Works Viewer and references by the project team</t>
  </si>
  <si>
    <t>All options provide opportunity to improve the area character through appropriate use of materials and designs. All options along the same corridor with similar space requirements</t>
  </si>
  <si>
    <t>Botanic Gardens to City MCA ranking</t>
  </si>
  <si>
    <t>Newtown to City (North) MCA ranking</t>
  </si>
  <si>
    <t>Newtown to City (South) MCA ranking</t>
  </si>
  <si>
    <t>MCA criteria and scoring application</t>
  </si>
  <si>
    <t>Inclusion of reliability opportunities identified in the bus priority action plan. Bus stop design and provision of bus lanes. In-lane stops that mean the bus is not so affected by congestion through queuing or trying to re-enter traffic</t>
  </si>
  <si>
    <t>Inclusion of travel time opportunities identified in the bus priority action plan. Traffic capacity relative to public transport. Improvements such as bus jumps at intersections, bus stop rationalisation, bus stop layout improvements, as well as changes that reduce traffic lanes and increase general traffic time. Where a cycle lane crosses through the bus stop this would likely reduce travel time as bus passengers take longer to alight and disembark.</t>
  </si>
  <si>
    <t>No change. No reliability changes from the bus priority action plan included</t>
  </si>
  <si>
    <t>Recessed stops at all locations + existing full time PT priority removed. Project works prevent future implementation of reliability improvements in the bus priority action plan included</t>
  </si>
  <si>
    <t>Recessed stops at all locations + existing part time PT priority removed. Project works make future implementation of reliability improvements in the bus priority action plan more difficult</t>
  </si>
  <si>
    <t>Traffic capacity increased relative to PT.  Project works prevent future implementation of travel time improvements in the bus priority action plan included</t>
  </si>
  <si>
    <t>Project works make future implementation of travel time improvements in the bus priority action plan more difficult</t>
  </si>
  <si>
    <t>In-lane stops at all locations. Some reliability improvements from the bus priority action plan included</t>
  </si>
  <si>
    <t>Some travel time improvements from the bus priority action plan included</t>
  </si>
  <si>
    <t>In-lane stops at all locations + part time PT priority provided. Most reliability improvements from the bus priority action plan included</t>
  </si>
  <si>
    <t>Bus priority at intersections, reduced traffic capacity. Most travel time improvements from the bus priority action plan included</t>
  </si>
  <si>
    <t>In-lane stops at all locations + full time PT priority provided. All reliability improvements from the bus priority action plan included</t>
  </si>
  <si>
    <t>Bus stop rationalisation,  bus priority at intersections, reduced traffic capacity. All travel time improvements from the bus priority action plan included</t>
  </si>
  <si>
    <t>Option 1A – 1 way separated cycleways</t>
  </si>
  <si>
    <t>All options considered can be delivered in a transitional cycleway framework with limited physical changes, although increased signals changes for Options 2A and 2B. To be reviewed as project progresses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</si>
</sst>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1"/>
      <color theme="0"/>
      <name val="Calibri"/>
      <family val="2"/>
      <scheme val="minor"/>
    </font>
    <font>
      <b/>
      <sz val="14"/>
      <color rgb="FFFFFFFF"/>
      <name val="Calibri"/>
      <family val="2"/>
    </font>
    <font>
      <sz val="11"/>
      <color rgb="FF000000"/>
      <name val="Calibri"/>
      <family val="2"/>
    </font>
    <font>
      <b/>
      <sz val="14"/>
      <color theme="1"/>
      <name val="Arial"/>
      <family val="2"/>
    </font>
    <font>
      <b/>
      <sz val="12"/>
      <color theme="1"/>
      <name val="Arial"/>
      <family val="2"/>
    </font>
    <font>
      <b/>
      <sz val="11"/>
      <color theme="0"/>
      <name val="Arial"/>
      <family val="2"/>
    </font>
    <font>
      <sz val="11"/>
      <color theme="1"/>
      <name val="Arial"/>
      <family val="2"/>
    </font>
    <font>
      <sz val="11"/>
      <color theme="1"/>
      <name val="Calibri"/>
      <family val="2"/>
      <scheme val="minor"/>
    </font>
    <font>
      <sz val="11"/>
      <name val="Arial"/>
      <family val="2"/>
    </font>
    <font>
      <sz val="11"/>
      <color theme="0" tint="-0.499984740745262"/>
      <name val="Arial"/>
      <family val="2"/>
    </font>
    <font>
      <sz val="11"/>
      <color theme="0" tint="-0.499984740745262"/>
      <name val="Calibri"/>
      <family val="2"/>
    </font>
    <font>
      <sz val="11"/>
      <color rgb="FFFF0000"/>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4"/>
      <color rgb="FF000000"/>
      <name val="Calibri"/>
      <family val="2"/>
    </font>
    <font>
      <b/>
      <sz val="18"/>
      <color theme="1"/>
      <name val="Calibri"/>
      <family val="2"/>
      <scheme val="minor"/>
    </font>
    <font>
      <b/>
      <sz val="18"/>
      <color rgb="FF000000"/>
      <name val="Calibri"/>
      <family val="2"/>
    </font>
    <font>
      <b/>
      <sz val="11"/>
      <color rgb="FFFF0000"/>
      <name val="Calibri"/>
      <family val="2"/>
      <scheme val="minor"/>
    </font>
  </fonts>
  <fills count="21">
    <fill>
      <patternFill patternType="none"/>
    </fill>
    <fill>
      <patternFill patternType="gray125"/>
    </fill>
    <fill>
      <patternFill patternType="solid">
        <fgColor theme="6"/>
      </patternFill>
    </fill>
    <fill>
      <patternFill patternType="solid">
        <fgColor rgb="FF4472C4"/>
        <bgColor indexed="64"/>
      </patternFill>
    </fill>
    <fill>
      <patternFill patternType="solid">
        <fgColor rgb="FFCFD5EA"/>
        <bgColor indexed="64"/>
      </patternFill>
    </fill>
    <fill>
      <patternFill patternType="solid">
        <fgColor rgb="FFE9EBF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F9999"/>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0" tint="-0.249977111117893"/>
        <bgColor indexed="64"/>
      </patternFill>
    </fill>
    <fill>
      <patternFill patternType="solid">
        <fgColor rgb="FFFCCDCD"/>
        <bgColor rgb="FF000000"/>
      </patternFill>
    </fill>
    <fill>
      <patternFill patternType="solid">
        <fgColor rgb="FFFA9B9C"/>
        <bgColor rgb="FF000000"/>
      </patternFill>
    </fill>
    <fill>
      <patternFill patternType="solid">
        <fgColor rgb="FFF8696B"/>
        <bgColor rgb="FF000000"/>
      </patternFill>
    </fill>
    <fill>
      <patternFill patternType="solid">
        <fgColor rgb="FFFFFFFF"/>
        <bgColor rgb="FF000000"/>
      </patternFill>
    </fill>
  </fills>
  <borders count="18">
    <border>
      <left/>
      <right/>
      <top/>
      <bottom/>
      <diagonal/>
    </border>
    <border>
      <left style="medium">
        <color rgb="FFFFFFFF"/>
      </left>
      <right/>
      <top style="medium">
        <color rgb="FFFFFFFF"/>
      </top>
      <bottom style="thick">
        <color rgb="FFFFFFFF"/>
      </bottom>
      <diagonal/>
    </border>
    <border>
      <left/>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right/>
      <top style="thick">
        <color rgb="FFFFFFFF"/>
      </top>
      <bottom style="medium">
        <color rgb="FFFFFFFF"/>
      </bottom>
      <diagonal/>
    </border>
    <border>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style="thin">
        <color theme="6"/>
      </left>
      <right style="thin">
        <color theme="6"/>
      </right>
      <top style="thin">
        <color theme="6"/>
      </top>
      <bottom style="thin">
        <color theme="6"/>
      </bottom>
      <diagonal/>
    </border>
    <border>
      <left/>
      <right style="medium">
        <color rgb="FFFFFFFF"/>
      </right>
      <top/>
      <bottom style="medium">
        <color rgb="FFFFFFFF"/>
      </bottom>
      <diagonal/>
    </border>
    <border>
      <left style="medium">
        <color rgb="FFFFFFFF"/>
      </left>
      <right style="medium">
        <color rgb="FFFFFFFF"/>
      </right>
      <top style="thick">
        <color rgb="FFFFFFFF"/>
      </top>
      <bottom/>
      <diagonal/>
    </border>
    <border>
      <left/>
      <right/>
      <top style="medium">
        <color rgb="FFFFFFFF"/>
      </top>
      <bottom/>
      <diagonal/>
    </border>
    <border>
      <left style="thin">
        <color theme="6"/>
      </left>
      <right style="thin">
        <color theme="6"/>
      </right>
      <top/>
      <bottom style="thin">
        <color theme="6"/>
      </bottom>
      <diagonal/>
    </border>
    <border>
      <left style="medium">
        <color theme="0"/>
      </left>
      <right style="medium">
        <color theme="0"/>
      </right>
      <top style="medium">
        <color theme="0"/>
      </top>
      <bottom style="medium">
        <color theme="0"/>
      </bottom>
      <diagonal/>
    </border>
    <border>
      <left/>
      <right/>
      <top/>
      <bottom style="medium">
        <color theme="0"/>
      </bottom>
      <diagonal/>
    </border>
  </borders>
  <cellStyleXfs count="4">
    <xf numFmtId="0" fontId="0" fillId="0" borderId="0"/>
    <xf numFmtId="0" fontId="1" fillId="2" borderId="0" applyNumberFormat="0" applyBorder="0" applyAlignment="0" applyProtection="0"/>
    <xf numFmtId="9" fontId="8" fillId="0" borderId="0" applyFont="0" applyFill="0" applyBorder="0" applyAlignment="0" applyProtection="0"/>
    <xf numFmtId="0" fontId="15" fillId="0" borderId="0" applyNumberFormat="0" applyFill="0" applyBorder="0" applyAlignment="0" applyProtection="0"/>
  </cellStyleXfs>
  <cellXfs count="112">
    <xf numFmtId="0" fontId="0" fillId="0" borderId="0" xfId="0"/>
    <xf numFmtId="0" fontId="3" fillId="4" borderId="4" xfId="0" applyFont="1" applyFill="1" applyBorder="1" applyAlignment="1">
      <alignment horizontal="left" vertical="center" wrapText="1" readingOrder="1"/>
    </xf>
    <xf numFmtId="0" fontId="3" fillId="5" borderId="7" xfId="0" applyFont="1" applyFill="1" applyBorder="1" applyAlignment="1">
      <alignment horizontal="left" vertical="center" wrapText="1" readingOrder="1"/>
    </xf>
    <xf numFmtId="0" fontId="3" fillId="4" borderId="7" xfId="0" applyFont="1" applyFill="1" applyBorder="1" applyAlignment="1">
      <alignment horizontal="left" vertical="center" wrapText="1" readingOrder="1"/>
    </xf>
    <xf numFmtId="0" fontId="4" fillId="0" borderId="0" xfId="0" applyFont="1"/>
    <xf numFmtId="0" fontId="5" fillId="0" borderId="0" xfId="0" applyFont="1"/>
    <xf numFmtId="0" fontId="6" fillId="2" borderId="11" xfId="1" applyFont="1" applyBorder="1" applyAlignment="1">
      <alignment horizontal="center" vertical="center"/>
    </xf>
    <xf numFmtId="0" fontId="6" fillId="2" borderId="11" xfId="1" applyFont="1" applyBorder="1" applyAlignment="1">
      <alignment vertical="center"/>
    </xf>
    <xf numFmtId="0" fontId="7" fillId="6" borderId="11" xfId="0" applyFont="1" applyFill="1" applyBorder="1" applyAlignment="1">
      <alignment horizontal="center"/>
    </xf>
    <xf numFmtId="0" fontId="7" fillId="6" borderId="11" xfId="0" applyFont="1" applyFill="1" applyBorder="1"/>
    <xf numFmtId="0" fontId="9" fillId="4" borderId="12" xfId="0" applyFont="1" applyFill="1" applyBorder="1" applyAlignment="1">
      <alignment vertical="top" wrapText="1"/>
    </xf>
    <xf numFmtId="0" fontId="2" fillId="3" borderId="1" xfId="0" applyFont="1" applyFill="1" applyBorder="1" applyAlignment="1">
      <alignment vertical="center" wrapText="1" readingOrder="1"/>
    </xf>
    <xf numFmtId="0" fontId="2" fillId="3" borderId="3" xfId="0" applyFont="1" applyFill="1" applyBorder="1" applyAlignment="1">
      <alignment vertical="center" wrapText="1" readingOrder="1"/>
    </xf>
    <xf numFmtId="0" fontId="10" fillId="4" borderId="12" xfId="0" applyFont="1" applyFill="1" applyBorder="1" applyAlignment="1">
      <alignment vertical="top" wrapText="1"/>
    </xf>
    <xf numFmtId="0" fontId="7" fillId="0" borderId="0" xfId="0" applyFont="1" applyAlignment="1">
      <alignment horizontal="center" vertical="center"/>
    </xf>
    <xf numFmtId="0" fontId="6" fillId="2" borderId="11" xfId="1" applyFont="1" applyBorder="1" applyAlignment="1">
      <alignment horizontal="center"/>
    </xf>
    <xf numFmtId="0" fontId="11" fillId="4" borderId="7" xfId="0" applyFont="1" applyFill="1" applyBorder="1" applyAlignment="1">
      <alignment horizontal="left" vertical="center" wrapText="1" readingOrder="1"/>
    </xf>
    <xf numFmtId="0" fontId="3" fillId="8" borderId="7" xfId="0" applyFont="1" applyFill="1" applyBorder="1" applyAlignment="1">
      <alignment horizontal="left" vertical="center" wrapText="1" readingOrder="1"/>
    </xf>
    <xf numFmtId="0" fontId="3" fillId="9" borderId="7" xfId="0" applyFont="1" applyFill="1" applyBorder="1" applyAlignment="1">
      <alignment horizontal="left" vertical="center" wrapText="1" readingOrder="1"/>
    </xf>
    <xf numFmtId="0" fontId="3" fillId="10" borderId="7" xfId="0" applyFont="1" applyFill="1" applyBorder="1" applyAlignment="1">
      <alignment horizontal="left" vertical="center" wrapText="1" readingOrder="1"/>
    </xf>
    <xf numFmtId="0" fontId="0" fillId="0" borderId="0" xfId="0" applyAlignment="1">
      <alignment horizontal="center"/>
    </xf>
    <xf numFmtId="0" fontId="0" fillId="0" borderId="0" xfId="0" applyAlignment="1">
      <alignment wrapText="1"/>
    </xf>
    <xf numFmtId="0" fontId="7" fillId="6" borderId="11" xfId="0" applyFont="1" applyFill="1" applyBorder="1" applyAlignment="1">
      <alignment horizontal="center" vertical="top" wrapText="1"/>
    </xf>
    <xf numFmtId="0" fontId="3" fillId="5" borderId="7" xfId="0" applyFont="1" applyFill="1" applyBorder="1" applyAlignment="1">
      <alignment horizontal="left" vertical="top" wrapText="1" readingOrder="1"/>
    </xf>
    <xf numFmtId="0" fontId="3" fillId="4" borderId="7" xfId="0" applyFont="1" applyFill="1" applyBorder="1" applyAlignment="1">
      <alignment horizontal="left" vertical="top" wrapText="1" readingOrder="1"/>
    </xf>
    <xf numFmtId="0" fontId="0" fillId="0" borderId="0" xfId="0" applyAlignment="1">
      <alignment vertical="top" wrapText="1"/>
    </xf>
    <xf numFmtId="0" fontId="3" fillId="12" borderId="7" xfId="0" applyFont="1" applyFill="1" applyBorder="1" applyAlignment="1">
      <alignment horizontal="left" vertical="top" wrapText="1" readingOrder="1"/>
    </xf>
    <xf numFmtId="0" fontId="13" fillId="0" borderId="0" xfId="0" applyFont="1"/>
    <xf numFmtId="0" fontId="13" fillId="0" borderId="0" xfId="0" applyFont="1" applyAlignment="1">
      <alignment horizontal="center"/>
    </xf>
    <xf numFmtId="0" fontId="13" fillId="11" borderId="0" xfId="0" applyFont="1" applyFill="1" applyAlignment="1">
      <alignment horizontal="center"/>
    </xf>
    <xf numFmtId="0" fontId="13" fillId="11" borderId="0" xfId="0" applyFont="1" applyFill="1" applyAlignment="1">
      <alignment horizontal="center" wrapText="1"/>
    </xf>
    <xf numFmtId="0" fontId="13" fillId="13" borderId="0" xfId="0" applyFont="1" applyFill="1" applyAlignment="1">
      <alignment horizontal="center" wrapText="1"/>
    </xf>
    <xf numFmtId="0" fontId="13" fillId="13" borderId="0" xfId="0" applyFont="1" applyFill="1" applyAlignment="1">
      <alignment horizontal="center"/>
    </xf>
    <xf numFmtId="0" fontId="13" fillId="14" borderId="0" xfId="0" applyFont="1" applyFill="1" applyAlignment="1">
      <alignment horizontal="center" wrapText="1"/>
    </xf>
    <xf numFmtId="0" fontId="13" fillId="14" borderId="0" xfId="0" applyFont="1" applyFill="1" applyAlignment="1">
      <alignment horizontal="center"/>
    </xf>
    <xf numFmtId="0" fontId="0" fillId="15" borderId="0" xfId="0" applyFill="1" applyAlignment="1">
      <alignment horizontal="center"/>
    </xf>
    <xf numFmtId="0" fontId="0" fillId="0" borderId="0" xfId="0" applyFont="1" applyAlignment="1">
      <alignment horizontal="center"/>
    </xf>
    <xf numFmtId="0" fontId="15" fillId="0" borderId="0" xfId="3"/>
    <xf numFmtId="0" fontId="16" fillId="4" borderId="7" xfId="0" applyFont="1" applyFill="1" applyBorder="1" applyAlignment="1">
      <alignment horizontal="center" vertical="center" wrapText="1" readingOrder="1"/>
    </xf>
    <xf numFmtId="0" fontId="3" fillId="12" borderId="7" xfId="0" applyFont="1" applyFill="1" applyBorder="1" applyAlignment="1">
      <alignment horizontal="center" vertical="center" wrapText="1" readingOrder="1"/>
    </xf>
    <xf numFmtId="0" fontId="16" fillId="11" borderId="7" xfId="0" applyFont="1" applyFill="1" applyBorder="1" applyAlignment="1">
      <alignment horizontal="center" vertical="center" wrapText="1" readingOrder="1"/>
    </xf>
    <xf numFmtId="164" fontId="3" fillId="11" borderId="7" xfId="2" applyNumberFormat="1" applyFont="1" applyFill="1" applyBorder="1" applyAlignment="1">
      <alignment horizontal="center" vertical="center" wrapText="1" readingOrder="1"/>
    </xf>
    <xf numFmtId="0" fontId="17" fillId="0" borderId="0" xfId="0" applyFont="1"/>
    <xf numFmtId="0" fontId="18" fillId="5" borderId="0" xfId="0" applyFont="1" applyFill="1" applyBorder="1" applyAlignment="1">
      <alignment horizontal="left" vertical="center" wrapText="1" readingOrder="1"/>
    </xf>
    <xf numFmtId="0" fontId="17" fillId="0" borderId="0" xfId="0" applyFont="1" applyAlignment="1">
      <alignment horizontal="center"/>
    </xf>
    <xf numFmtId="2" fontId="17" fillId="0" borderId="0" xfId="0" applyNumberFormat="1" applyFont="1" applyAlignment="1">
      <alignment horizontal="center"/>
    </xf>
    <xf numFmtId="0" fontId="13" fillId="0" borderId="0" xfId="0" applyFont="1" applyAlignment="1">
      <alignment wrapText="1"/>
    </xf>
    <xf numFmtId="0" fontId="13" fillId="0" borderId="0" xfId="0" applyFont="1" applyAlignment="1">
      <alignment horizontal="center" vertical="center"/>
    </xf>
    <xf numFmtId="0" fontId="13" fillId="0" borderId="0" xfId="0"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0" fillId="16" borderId="0" xfId="0" applyFill="1" applyAlignment="1">
      <alignment horizontal="center"/>
    </xf>
    <xf numFmtId="0" fontId="13" fillId="0" borderId="0" xfId="0" applyFont="1" applyAlignment="1">
      <alignment horizontal="right"/>
    </xf>
    <xf numFmtId="0" fontId="13" fillId="0" borderId="0" xfId="0" applyFont="1" applyAlignment="1">
      <alignment horizontal="right" vertical="center"/>
    </xf>
    <xf numFmtId="9" fontId="0" fillId="0" borderId="0" xfId="2" applyFont="1" applyAlignment="1">
      <alignment horizontal="center" vertical="center"/>
    </xf>
    <xf numFmtId="9" fontId="0" fillId="16" borderId="0" xfId="2" applyFont="1" applyFill="1" applyAlignment="1">
      <alignment horizontal="center" vertical="center"/>
    </xf>
    <xf numFmtId="9" fontId="0" fillId="0" borderId="0" xfId="2" applyFont="1" applyAlignment="1">
      <alignment horizontal="center" vertical="center" wrapText="1"/>
    </xf>
    <xf numFmtId="0" fontId="13" fillId="15" borderId="0" xfId="0" applyFont="1" applyFill="1" applyAlignment="1">
      <alignment horizontal="right"/>
    </xf>
    <xf numFmtId="0" fontId="0" fillId="0" borderId="0" xfId="0" applyAlignment="1">
      <alignment horizontal="center" vertical="center"/>
    </xf>
    <xf numFmtId="0" fontId="0" fillId="16" borderId="0" xfId="0" applyFill="1" applyAlignment="1">
      <alignment horizontal="center" vertical="center"/>
    </xf>
    <xf numFmtId="0" fontId="13" fillId="15" borderId="0" xfId="0" applyFont="1" applyFill="1" applyAlignment="1">
      <alignment horizontal="center" vertical="center"/>
    </xf>
    <xf numFmtId="0" fontId="0" fillId="16" borderId="0" xfId="0" applyFill="1" applyAlignment="1">
      <alignment wrapText="1"/>
    </xf>
    <xf numFmtId="0" fontId="12" fillId="0" borderId="0" xfId="0" applyFont="1"/>
    <xf numFmtId="0" fontId="0" fillId="15" borderId="0" xfId="0" applyFill="1"/>
    <xf numFmtId="0" fontId="0" fillId="15" borderId="0" xfId="0" applyFont="1" applyFill="1"/>
    <xf numFmtId="0" fontId="0" fillId="15" borderId="0" xfId="0" applyFont="1" applyFill="1" applyAlignment="1">
      <alignment horizontal="center"/>
    </xf>
    <xf numFmtId="164" fontId="11" fillId="4" borderId="7" xfId="2" applyNumberFormat="1" applyFont="1" applyFill="1" applyBorder="1" applyAlignment="1">
      <alignment horizontal="center" vertical="center" wrapText="1" readingOrder="1"/>
    </xf>
    <xf numFmtId="0" fontId="3" fillId="0" borderId="0" xfId="0" applyFont="1" applyAlignment="1">
      <alignment wrapText="1"/>
    </xf>
    <xf numFmtId="0" fontId="3" fillId="0" borderId="0" xfId="0" applyFont="1" applyAlignment="1">
      <alignment vertical="top" wrapText="1"/>
    </xf>
    <xf numFmtId="0" fontId="16" fillId="19" borderId="7" xfId="0" applyFont="1" applyFill="1" applyBorder="1" applyAlignment="1">
      <alignment horizontal="center" vertical="center" wrapText="1" readingOrder="1"/>
    </xf>
    <xf numFmtId="0" fontId="16" fillId="18" borderId="7" xfId="0" applyFont="1" applyFill="1" applyBorder="1" applyAlignment="1">
      <alignment horizontal="center" vertical="center" wrapText="1" readingOrder="1"/>
    </xf>
    <xf numFmtId="0" fontId="16" fillId="20" borderId="7" xfId="0" applyFont="1" applyFill="1" applyBorder="1" applyAlignment="1">
      <alignment horizontal="center" vertical="center" wrapText="1" readingOrder="1"/>
    </xf>
    <xf numFmtId="0" fontId="16" fillId="17" borderId="7" xfId="0" applyFont="1" applyFill="1" applyBorder="1" applyAlignment="1">
      <alignment horizontal="center" vertical="center" wrapText="1" readingOrder="1"/>
    </xf>
    <xf numFmtId="0" fontId="3" fillId="0" borderId="7" xfId="0" applyFont="1" applyFill="1" applyBorder="1" applyAlignment="1">
      <alignment horizontal="left" vertical="center" wrapText="1" readingOrder="1"/>
    </xf>
    <xf numFmtId="0" fontId="2" fillId="3" borderId="2" xfId="0" applyFont="1" applyFill="1" applyBorder="1" applyAlignment="1">
      <alignment horizontal="left" vertical="center" wrapText="1" readingOrder="1"/>
    </xf>
    <xf numFmtId="0" fontId="0" fillId="0" borderId="0" xfId="0" applyFill="1" applyBorder="1" applyAlignment="1">
      <alignment wrapText="1"/>
    </xf>
    <xf numFmtId="0" fontId="0" fillId="0" borderId="0" xfId="0" applyAlignment="1">
      <alignment horizontal="center" wrapText="1"/>
    </xf>
    <xf numFmtId="0" fontId="0" fillId="11" borderId="0" xfId="0" applyFill="1" applyAlignment="1">
      <alignment wrapText="1"/>
    </xf>
    <xf numFmtId="0" fontId="3" fillId="5" borderId="8" xfId="0" applyFont="1" applyFill="1" applyBorder="1" applyAlignment="1">
      <alignment horizontal="left" vertical="center" wrapText="1" readingOrder="1"/>
    </xf>
    <xf numFmtId="164" fontId="3" fillId="11" borderId="8" xfId="2" applyNumberFormat="1" applyFont="1" applyFill="1" applyBorder="1" applyAlignment="1">
      <alignment horizontal="center" vertical="center" wrapText="1" readingOrder="1"/>
    </xf>
    <xf numFmtId="0" fontId="9" fillId="7" borderId="15" xfId="1" applyFont="1" applyFill="1" applyBorder="1" applyAlignment="1">
      <alignment vertical="center"/>
    </xf>
    <xf numFmtId="9" fontId="9" fillId="7" borderId="15" xfId="2" applyFont="1" applyFill="1" applyBorder="1" applyAlignment="1">
      <alignment horizontal="center" vertical="center"/>
    </xf>
    <xf numFmtId="0" fontId="3" fillId="5" borderId="16" xfId="0" applyFont="1" applyFill="1" applyBorder="1" applyAlignment="1">
      <alignment horizontal="left" vertical="center" wrapText="1" readingOrder="1"/>
    </xf>
    <xf numFmtId="164" fontId="3" fillId="11" borderId="16" xfId="2" applyNumberFormat="1" applyFont="1" applyFill="1" applyBorder="1" applyAlignment="1">
      <alignment horizontal="center" vertical="center" wrapText="1" readingOrder="1"/>
    </xf>
    <xf numFmtId="0" fontId="0" fillId="0" borderId="0" xfId="0" applyFill="1"/>
    <xf numFmtId="0" fontId="0" fillId="0" borderId="0" xfId="0" applyAlignment="1"/>
    <xf numFmtId="0" fontId="3" fillId="5" borderId="13" xfId="0" applyFont="1" applyFill="1" applyBorder="1" applyAlignment="1">
      <alignment horizontal="center" vertical="center" wrapText="1" readingOrder="1"/>
    </xf>
    <xf numFmtId="0" fontId="3" fillId="5" borderId="9" xfId="0" applyFont="1" applyFill="1" applyBorder="1" applyAlignment="1">
      <alignment horizontal="center" vertical="center" wrapText="1" readingOrder="1"/>
    </xf>
    <xf numFmtId="0" fontId="3" fillId="5" borderId="10" xfId="0" applyFont="1" applyFill="1" applyBorder="1" applyAlignment="1">
      <alignment horizontal="center" vertical="center" wrapText="1" readingOrder="1"/>
    </xf>
    <xf numFmtId="0" fontId="2" fillId="3" borderId="2" xfId="0" applyFont="1" applyFill="1" applyBorder="1" applyAlignment="1">
      <alignment horizontal="center" vertical="top" wrapText="1" readingOrder="1"/>
    </xf>
    <xf numFmtId="0" fontId="3" fillId="4" borderId="8" xfId="0" applyFont="1" applyFill="1" applyBorder="1" applyAlignment="1">
      <alignment horizontal="center" vertical="center" wrapText="1" readingOrder="1"/>
    </xf>
    <xf numFmtId="0" fontId="3" fillId="4" borderId="9" xfId="0" applyFont="1" applyFill="1" applyBorder="1" applyAlignment="1">
      <alignment horizontal="center" vertical="center" wrapText="1" readingOrder="1"/>
    </xf>
    <xf numFmtId="0" fontId="3" fillId="4" borderId="10" xfId="0" applyFont="1" applyFill="1" applyBorder="1" applyAlignment="1">
      <alignment horizontal="center" vertical="center" wrapText="1" readingOrder="1"/>
    </xf>
    <xf numFmtId="0" fontId="3" fillId="5" borderId="8" xfId="0" applyFont="1" applyFill="1" applyBorder="1" applyAlignment="1">
      <alignment horizontal="center" vertical="center" wrapText="1" readingOrder="1"/>
    </xf>
    <xf numFmtId="0" fontId="3" fillId="5" borderId="16" xfId="0" applyFont="1" applyFill="1" applyBorder="1" applyAlignment="1">
      <alignment horizontal="center" vertical="center" wrapText="1" readingOrder="1"/>
    </xf>
    <xf numFmtId="9" fontId="3" fillId="5" borderId="14" xfId="2" applyFont="1" applyFill="1" applyBorder="1" applyAlignment="1">
      <alignment horizontal="center" vertical="center" wrapText="1" readingOrder="1"/>
    </xf>
    <xf numFmtId="9" fontId="3" fillId="5" borderId="0" xfId="2" applyFont="1" applyFill="1" applyBorder="1" applyAlignment="1">
      <alignment horizontal="center" vertical="center" wrapText="1" readingOrder="1"/>
    </xf>
    <xf numFmtId="9" fontId="3" fillId="5" borderId="17" xfId="2" applyFont="1" applyFill="1" applyBorder="1" applyAlignment="1">
      <alignment horizontal="center" vertical="center" wrapText="1" readingOrder="1"/>
    </xf>
    <xf numFmtId="9" fontId="3" fillId="5" borderId="8" xfId="2" applyFont="1" applyFill="1" applyBorder="1" applyAlignment="1">
      <alignment horizontal="center" vertical="center" wrapText="1" readingOrder="1"/>
    </xf>
    <xf numFmtId="9" fontId="3" fillId="5" borderId="9" xfId="2" applyFont="1" applyFill="1" applyBorder="1" applyAlignment="1">
      <alignment horizontal="center" vertical="center" wrapText="1" readingOrder="1"/>
    </xf>
    <xf numFmtId="9" fontId="3" fillId="5" borderId="10" xfId="2" applyFont="1" applyFill="1" applyBorder="1" applyAlignment="1">
      <alignment horizontal="center" vertical="center" wrapText="1" readingOrder="1"/>
    </xf>
    <xf numFmtId="9" fontId="3" fillId="4" borderId="8" xfId="2" applyFont="1" applyFill="1" applyBorder="1" applyAlignment="1">
      <alignment horizontal="center" vertical="center" wrapText="1" readingOrder="1"/>
    </xf>
    <xf numFmtId="9" fontId="3" fillId="4" borderId="10" xfId="2" applyFont="1" applyFill="1" applyBorder="1" applyAlignment="1">
      <alignment horizontal="center" vertical="center" wrapText="1" readingOrder="1"/>
    </xf>
    <xf numFmtId="9" fontId="3" fillId="4" borderId="9" xfId="2" applyFont="1" applyFill="1" applyBorder="1" applyAlignment="1">
      <alignment horizontal="center" vertical="center" wrapText="1" readingOrder="1"/>
    </xf>
    <xf numFmtId="0" fontId="2" fillId="3" borderId="1" xfId="0" applyFont="1" applyFill="1" applyBorder="1" applyAlignment="1">
      <alignment horizontal="left" vertical="center" wrapText="1" readingOrder="1"/>
    </xf>
    <xf numFmtId="0" fontId="2" fillId="3" borderId="2" xfId="0" applyFont="1" applyFill="1" applyBorder="1" applyAlignment="1">
      <alignment horizontal="left" vertical="center" wrapText="1" readingOrder="1"/>
    </xf>
    <xf numFmtId="0" fontId="15" fillId="4" borderId="5" xfId="3" applyFill="1" applyBorder="1" applyAlignment="1">
      <alignment horizontal="center" vertical="center" wrapText="1"/>
    </xf>
    <xf numFmtId="0" fontId="15" fillId="4" borderId="6" xfId="3" applyFill="1" applyBorder="1" applyAlignment="1">
      <alignment horizontal="center" vertical="center" wrapText="1"/>
    </xf>
    <xf numFmtId="0" fontId="9" fillId="4" borderId="0" xfId="0" applyFont="1" applyFill="1" applyBorder="1" applyAlignment="1">
      <alignment horizontal="center" vertical="center" wrapText="1"/>
    </xf>
    <xf numFmtId="0" fontId="13" fillId="13" borderId="0" xfId="0" applyFont="1" applyFill="1" applyAlignment="1">
      <alignment horizontal="center" vertical="center"/>
    </xf>
    <xf numFmtId="0" fontId="13" fillId="14" borderId="0" xfId="0" applyFont="1" applyFill="1" applyAlignment="1">
      <alignment horizontal="center" vertical="center"/>
    </xf>
    <xf numFmtId="0" fontId="13" fillId="11" borderId="0" xfId="0" applyFont="1" applyFill="1" applyAlignment="1">
      <alignment horizontal="center" vertical="center"/>
    </xf>
  </cellXfs>
  <cellStyles count="4">
    <cellStyle name="Accent3" xfId="1" builtinId="37"/>
    <cellStyle name="Hyperlink" xfId="3" builtinId="8"/>
    <cellStyle name="Normal" xfId="0" builtinId="0"/>
    <cellStyle name="Percent" xfId="2" builtinId="5"/>
  </cellStyles>
  <dxfs count="0"/>
  <tableStyles count="0" defaultTableStyle="TableStyleMedium2" defaultPivotStyle="PivotStyleLight16"/>
  <colors>
    <mruColors>
      <color rgb="FFCFD5EA"/>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156882</xdr:colOff>
      <xdr:row>13</xdr:row>
      <xdr:rowOff>1</xdr:rowOff>
    </xdr:from>
    <xdr:to>
      <xdr:col>20</xdr:col>
      <xdr:colOff>522040</xdr:colOff>
      <xdr:row>29</xdr:row>
      <xdr:rowOff>2241</xdr:rowOff>
    </xdr:to>
    <xdr:pic>
      <xdr:nvPicPr>
        <xdr:cNvPr id="2" name="Picture 1">
          <a:extLst>
            <a:ext uri="{FF2B5EF4-FFF2-40B4-BE49-F238E27FC236}">
              <a16:creationId xmlns:a16="http://schemas.microsoft.com/office/drawing/2014/main" id="{2745975F-67EE-4A9B-A9EB-580A3DDE02FF}"/>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5240000" y="2476501"/>
          <a:ext cx="7422958" cy="426944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tephanie O'Shea" id="{6AE345BA-49BC-4F22-8D70-4165402E5AB9}" userId="S::stephanie.o'shea@wcc.govt.nz::0bb51133-6345-4e7f-a6c7-475c0d929d8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3" dT="2021-10-13T03:08:07.41" personId="{6AE345BA-49BC-4F22-8D70-4165402E5AB9}" id="{BC552B9E-B03A-4446-95CF-EBB797648936}">
    <text>it looks to me that these ambitions haven't been considered in the development of the options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teams.microsoft.com/l/file/8974AF45-80E4-4A69-8D8F-F335A8C87B8A?tenantId=f187ad07-4f70-4d71-9a80-dfb0191578ae&amp;fileType=pdf&amp;objectUrl=https%3A%2F%2Fwccgovtnz.sharepoint.com%2Fsites%2FEXTCyclewaysTransitionalProgramme%2FShared%20Documents%2FBotanical%20Gardens%20to%20City%2F1.0%20Optioneering%2F210920%20Bowen%20Street%20Draft%20options.pdf&amp;baseUrl=https%3A%2F%2Fwccgovtnz.sharepoint.com%2Fsites%2FEXTCyclewaysTransitionalProgramme&amp;serviceName=teams&amp;threadId=19:cad5bb8b141a4d819f9b86545eb982a1@thread.tacv2&amp;groupId=eb36a457-6081-4d7a-b259-4da99d82263a"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eams.microsoft.com/l/file/AFD38A7F-D738-4DD3-B999-DD4D471E0759?tenantId=f187ad07-4f70-4d71-9a80-dfb0191578ae&amp;fileType=pdf&amp;objectUrl=https%3A%2F%2Fwccgovtnz.sharepoint.com%2Fsites%2FEXTCyclewaysTransitionalProgramme%2FShared%20Documents%2FNewtown%20to%20City%2FSource%20Material%2F210920%20North%20of%20Basin%20Draft%20options.pdf&amp;baseUrl=https%3A%2F%2Fwccgovtnz.sharepoint.com%2Fsites%2FEXTCyclewaysTransitionalProgramme&amp;serviceName=teams&amp;threadId=19:81a2d9c7084544e2bad85746266dbcce@thread.tacv2&amp;groupId=eb36a457-6081-4d7a-b259-4da99d82263a"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teams.microsoft.com/l/file/895AC96E-C1C3-4F32-AA40-77C9F5D8E9EA?tenantId=f187ad07-4f70-4d71-9a80-dfb0191578ae&amp;fileType=pdf&amp;objectUrl=https%3A%2F%2Fwccgovtnz.sharepoint.com%2Fsites%2FEXTCyclewaysTransitionalProgramme%2FShared%20Documents%2FNewtown%20to%20City%2FSource%20Material%2F210920%20South%20of%20Basin%20Draft%20options.pdf&amp;baseUrl=https%3A%2F%2Fwccgovtnz.sharepoint.com%2Fsites%2FEXTCyclewaysTransitionalProgramme&amp;serviceName=teams&amp;threadId=19:81a2d9c7084544e2bad85746266dbcce@thread.tacv2&amp;groupId=eb36a457-6081-4d7a-b259-4da99d82263a"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s://austroads.com.au/publications/road-safety/ap-r509-16/media/AP-R509-16_Safe_System_Assessment_Framework.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austroads.com.au/publications/network/ap-r475-15/media/AP-R475-15_Level_of_Service_Metrics.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ADAFB-3B11-4429-B995-FA90414E1C2C}">
  <sheetPr>
    <pageSetUpPr fitToPage="1"/>
  </sheetPr>
  <dimension ref="A1:L27"/>
  <sheetViews>
    <sheetView topLeftCell="A16" zoomScale="70" zoomScaleNormal="70" workbookViewId="0">
      <selection activeCell="G4" sqref="G4"/>
    </sheetView>
  </sheetViews>
  <sheetFormatPr defaultRowHeight="15" x14ac:dyDescent="0.25"/>
  <cols>
    <col min="1" max="1" width="38" customWidth="1"/>
    <col min="2" max="2" width="58.42578125" customWidth="1"/>
    <col min="3" max="3" width="63.5703125" customWidth="1"/>
    <col min="4" max="4" width="43" customWidth="1"/>
    <col min="5" max="5" width="41" hidden="1" customWidth="1"/>
    <col min="6" max="11" width="24.7109375" style="25" customWidth="1"/>
    <col min="12" max="12" width="55" style="25" customWidth="1"/>
    <col min="13" max="13" width="50.7109375" customWidth="1"/>
  </cols>
  <sheetData>
    <row r="1" spans="1:12" ht="19.5" thickBot="1" x14ac:dyDescent="0.3">
      <c r="A1" s="4" t="s">
        <v>285</v>
      </c>
      <c r="F1" s="89" t="s">
        <v>0</v>
      </c>
      <c r="G1" s="89"/>
      <c r="H1" s="89"/>
      <c r="I1" s="89"/>
      <c r="J1" s="89"/>
      <c r="K1" s="89"/>
      <c r="L1" s="89"/>
    </row>
    <row r="2" spans="1:12" ht="19.5" customHeight="1" thickTop="1" thickBot="1" x14ac:dyDescent="0.3">
      <c r="A2" s="11" t="s">
        <v>1</v>
      </c>
      <c r="B2" s="12" t="s">
        <v>2</v>
      </c>
      <c r="C2" s="74" t="s">
        <v>3</v>
      </c>
      <c r="D2" s="74" t="s">
        <v>4</v>
      </c>
      <c r="E2" s="74" t="s">
        <v>5</v>
      </c>
      <c r="F2" s="22">
        <v>-3</v>
      </c>
      <c r="G2" s="22">
        <v>-2</v>
      </c>
      <c r="H2" s="22">
        <v>-1</v>
      </c>
      <c r="I2" s="22">
        <v>0</v>
      </c>
      <c r="J2" s="22">
        <v>1</v>
      </c>
      <c r="K2" s="22">
        <v>2</v>
      </c>
      <c r="L2" s="22">
        <v>3</v>
      </c>
    </row>
    <row r="3" spans="1:12" ht="262.5" customHeight="1" x14ac:dyDescent="0.25">
      <c r="A3" s="86" t="s">
        <v>6</v>
      </c>
      <c r="B3" s="2" t="s">
        <v>7</v>
      </c>
      <c r="C3" s="2" t="s">
        <v>8</v>
      </c>
      <c r="D3" s="2" t="s">
        <v>9</v>
      </c>
      <c r="E3" s="18" t="s">
        <v>10</v>
      </c>
      <c r="F3" s="23" t="s">
        <v>11</v>
      </c>
      <c r="G3" s="23" t="s">
        <v>12</v>
      </c>
      <c r="H3" s="23" t="s">
        <v>13</v>
      </c>
      <c r="I3" s="23" t="s">
        <v>14</v>
      </c>
      <c r="J3" s="23" t="s">
        <v>15</v>
      </c>
      <c r="K3" s="23" t="s">
        <v>16</v>
      </c>
      <c r="L3" s="23" t="s">
        <v>17</v>
      </c>
    </row>
    <row r="4" spans="1:12" ht="75.75" thickBot="1" x14ac:dyDescent="0.3">
      <c r="A4" s="87"/>
      <c r="B4" s="2" t="s">
        <v>18</v>
      </c>
      <c r="C4" s="2" t="s">
        <v>279</v>
      </c>
      <c r="D4" s="2"/>
      <c r="E4" s="17" t="s">
        <v>19</v>
      </c>
      <c r="F4" s="23" t="s">
        <v>20</v>
      </c>
      <c r="G4" s="23"/>
      <c r="H4" s="23" t="s">
        <v>21</v>
      </c>
      <c r="I4" s="23" t="s">
        <v>14</v>
      </c>
      <c r="J4" s="23"/>
      <c r="K4" s="23"/>
      <c r="L4" s="23" t="s">
        <v>22</v>
      </c>
    </row>
    <row r="5" spans="1:12" ht="60.75" thickBot="1" x14ac:dyDescent="0.3">
      <c r="A5" s="88"/>
      <c r="B5" s="2" t="s">
        <v>23</v>
      </c>
      <c r="C5" s="2" t="s">
        <v>24</v>
      </c>
      <c r="D5" s="2" t="s">
        <v>25</v>
      </c>
      <c r="E5" s="19" t="s">
        <v>26</v>
      </c>
      <c r="F5" s="23"/>
      <c r="G5" s="23"/>
      <c r="H5" s="23" t="s">
        <v>276</v>
      </c>
      <c r="I5" s="23" t="s">
        <v>276</v>
      </c>
      <c r="J5" s="23" t="s">
        <v>277</v>
      </c>
      <c r="K5" s="23" t="s">
        <v>278</v>
      </c>
      <c r="L5" s="23"/>
    </row>
    <row r="6" spans="1:12" ht="120.75" thickBot="1" x14ac:dyDescent="0.3">
      <c r="A6" s="90" t="s">
        <v>27</v>
      </c>
      <c r="B6" s="3" t="s">
        <v>28</v>
      </c>
      <c r="C6" s="3" t="s">
        <v>286</v>
      </c>
      <c r="D6" s="3"/>
      <c r="E6" s="17" t="s">
        <v>19</v>
      </c>
      <c r="F6" s="24" t="s">
        <v>289</v>
      </c>
      <c r="G6" s="24" t="s">
        <v>290</v>
      </c>
      <c r="H6" s="24" t="s">
        <v>29</v>
      </c>
      <c r="I6" s="24" t="s">
        <v>288</v>
      </c>
      <c r="J6" s="24" t="s">
        <v>293</v>
      </c>
      <c r="K6" s="24" t="s">
        <v>295</v>
      </c>
      <c r="L6" s="24" t="s">
        <v>297</v>
      </c>
    </row>
    <row r="7" spans="1:12" ht="105.75" thickBot="1" x14ac:dyDescent="0.3">
      <c r="A7" s="92"/>
      <c r="B7" s="3" t="s">
        <v>30</v>
      </c>
      <c r="C7" s="3" t="s">
        <v>287</v>
      </c>
      <c r="D7" s="3"/>
      <c r="E7" s="17" t="s">
        <v>19</v>
      </c>
      <c r="F7" s="24" t="s">
        <v>291</v>
      </c>
      <c r="G7" s="24" t="s">
        <v>292</v>
      </c>
      <c r="H7" s="24"/>
      <c r="I7" s="24" t="s">
        <v>31</v>
      </c>
      <c r="J7" s="24" t="s">
        <v>294</v>
      </c>
      <c r="K7" s="24" t="s">
        <v>296</v>
      </c>
      <c r="L7" s="24" t="s">
        <v>298</v>
      </c>
    </row>
    <row r="8" spans="1:12" ht="30.75" thickBot="1" x14ac:dyDescent="0.3">
      <c r="A8" s="93" t="s">
        <v>32</v>
      </c>
      <c r="B8" s="2" t="s">
        <v>33</v>
      </c>
      <c r="C8" s="2" t="s">
        <v>34</v>
      </c>
      <c r="D8" s="2"/>
      <c r="E8" s="17" t="s">
        <v>19</v>
      </c>
      <c r="F8" s="23"/>
      <c r="G8" s="23"/>
      <c r="H8" s="23"/>
      <c r="I8" s="23" t="s">
        <v>14</v>
      </c>
      <c r="J8" s="23"/>
      <c r="K8" s="23"/>
      <c r="L8" s="23"/>
    </row>
    <row r="9" spans="1:12" ht="45.75" thickBot="1" x14ac:dyDescent="0.3">
      <c r="A9" s="88"/>
      <c r="B9" s="2" t="s">
        <v>35</v>
      </c>
      <c r="C9" s="2" t="s">
        <v>36</v>
      </c>
      <c r="D9" s="2"/>
      <c r="E9" s="17" t="s">
        <v>19</v>
      </c>
      <c r="F9" s="23" t="s">
        <v>37</v>
      </c>
      <c r="G9" s="23"/>
      <c r="H9" s="23"/>
      <c r="I9" s="23" t="s">
        <v>14</v>
      </c>
      <c r="J9" s="23" t="s">
        <v>38</v>
      </c>
      <c r="K9" s="23" t="s">
        <v>39</v>
      </c>
      <c r="L9" s="23" t="s">
        <v>40</v>
      </c>
    </row>
    <row r="10" spans="1:12" ht="42.75" customHeight="1" thickBot="1" x14ac:dyDescent="0.3">
      <c r="A10" s="90" t="s">
        <v>41</v>
      </c>
      <c r="B10" s="16" t="s">
        <v>42</v>
      </c>
      <c r="C10" s="16"/>
      <c r="D10" s="16" t="s">
        <v>43</v>
      </c>
      <c r="E10" s="17" t="s">
        <v>19</v>
      </c>
      <c r="F10" s="26" t="s">
        <v>44</v>
      </c>
      <c r="G10" s="26" t="s">
        <v>44</v>
      </c>
      <c r="H10" s="26" t="s">
        <v>44</v>
      </c>
      <c r="I10" s="26" t="s">
        <v>44</v>
      </c>
      <c r="J10" s="26" t="s">
        <v>44</v>
      </c>
      <c r="K10" s="26" t="s">
        <v>44</v>
      </c>
      <c r="L10" s="26" t="s">
        <v>44</v>
      </c>
    </row>
    <row r="11" spans="1:12" ht="30.75" thickBot="1" x14ac:dyDescent="0.3">
      <c r="A11" s="91"/>
      <c r="B11" s="3" t="s">
        <v>45</v>
      </c>
      <c r="C11" s="3" t="s">
        <v>46</v>
      </c>
      <c r="D11" s="3"/>
      <c r="E11" s="17" t="s">
        <v>19</v>
      </c>
      <c r="F11" s="24" t="s">
        <v>47</v>
      </c>
      <c r="G11" s="24" t="s">
        <v>48</v>
      </c>
      <c r="H11" s="24" t="s">
        <v>49</v>
      </c>
      <c r="I11" s="24" t="s">
        <v>14</v>
      </c>
      <c r="J11" s="24" t="s">
        <v>50</v>
      </c>
      <c r="K11" s="24" t="s">
        <v>51</v>
      </c>
      <c r="L11" s="24" t="s">
        <v>52</v>
      </c>
    </row>
    <row r="12" spans="1:12" ht="30.75" thickBot="1" x14ac:dyDescent="0.3">
      <c r="A12" s="91"/>
      <c r="B12" s="3" t="s">
        <v>53</v>
      </c>
      <c r="C12" s="3" t="s">
        <v>54</v>
      </c>
      <c r="D12" s="3"/>
      <c r="E12" s="17" t="s">
        <v>19</v>
      </c>
      <c r="F12" s="24" t="s">
        <v>47</v>
      </c>
      <c r="G12" s="24" t="s">
        <v>48</v>
      </c>
      <c r="H12" s="24" t="s">
        <v>49</v>
      </c>
      <c r="I12" s="24" t="s">
        <v>14</v>
      </c>
      <c r="J12" s="24" t="s">
        <v>50</v>
      </c>
      <c r="K12" s="24" t="s">
        <v>51</v>
      </c>
      <c r="L12" s="24" t="s">
        <v>52</v>
      </c>
    </row>
    <row r="13" spans="1:12" ht="30.75" thickBot="1" x14ac:dyDescent="0.3">
      <c r="A13" s="91"/>
      <c r="B13" s="3" t="s">
        <v>55</v>
      </c>
      <c r="C13" s="3" t="s">
        <v>56</v>
      </c>
      <c r="D13" s="3"/>
      <c r="E13" s="17" t="s">
        <v>19</v>
      </c>
      <c r="F13" s="24" t="s">
        <v>47</v>
      </c>
      <c r="G13" s="24" t="s">
        <v>48</v>
      </c>
      <c r="H13" s="24" t="s">
        <v>49</v>
      </c>
      <c r="I13" s="24" t="s">
        <v>14</v>
      </c>
      <c r="J13" s="24" t="s">
        <v>50</v>
      </c>
      <c r="K13" s="24" t="s">
        <v>51</v>
      </c>
      <c r="L13" s="24" t="s">
        <v>52</v>
      </c>
    </row>
    <row r="14" spans="1:12" ht="30.75" thickBot="1" x14ac:dyDescent="0.3">
      <c r="A14" s="92"/>
      <c r="B14" s="3" t="s">
        <v>57</v>
      </c>
      <c r="C14" s="3" t="s">
        <v>58</v>
      </c>
      <c r="D14" s="3"/>
      <c r="E14" s="17" t="s">
        <v>19</v>
      </c>
      <c r="F14" s="24" t="s">
        <v>47</v>
      </c>
      <c r="G14" s="24" t="s">
        <v>48</v>
      </c>
      <c r="H14" s="24" t="s">
        <v>49</v>
      </c>
      <c r="I14" s="24" t="s">
        <v>14</v>
      </c>
      <c r="J14" s="24" t="s">
        <v>50</v>
      </c>
      <c r="K14" s="24" t="s">
        <v>51</v>
      </c>
      <c r="L14" s="24" t="s">
        <v>52</v>
      </c>
    </row>
    <row r="15" spans="1:12" ht="120.75" thickBot="1" x14ac:dyDescent="0.3">
      <c r="A15" s="93" t="s">
        <v>59</v>
      </c>
      <c r="B15" s="2" t="s">
        <v>60</v>
      </c>
      <c r="C15" s="2" t="s">
        <v>280</v>
      </c>
      <c r="D15" s="2"/>
      <c r="E15" s="17" t="s">
        <v>19</v>
      </c>
      <c r="F15" s="23" t="s">
        <v>61</v>
      </c>
      <c r="G15" s="23"/>
      <c r="H15" s="23"/>
      <c r="I15" s="23" t="s">
        <v>14</v>
      </c>
      <c r="J15" s="23"/>
      <c r="K15" s="23"/>
      <c r="L15" s="23" t="s">
        <v>62</v>
      </c>
    </row>
    <row r="16" spans="1:12" ht="75.75" thickBot="1" x14ac:dyDescent="0.3">
      <c r="A16" s="87"/>
      <c r="B16" s="2" t="s">
        <v>63</v>
      </c>
      <c r="C16" s="2" t="s">
        <v>64</v>
      </c>
      <c r="D16" s="2"/>
      <c r="E16" s="17" t="s">
        <v>19</v>
      </c>
      <c r="F16" s="23" t="s">
        <v>65</v>
      </c>
      <c r="G16" s="23" t="s">
        <v>66</v>
      </c>
      <c r="H16" s="23"/>
      <c r="I16" s="23" t="s">
        <v>14</v>
      </c>
      <c r="J16" s="26" t="s">
        <v>44</v>
      </c>
      <c r="K16" s="26" t="s">
        <v>44</v>
      </c>
      <c r="L16" s="26" t="s">
        <v>44</v>
      </c>
    </row>
    <row r="17" spans="1:12" ht="90.75" thickBot="1" x14ac:dyDescent="0.3">
      <c r="A17" s="87"/>
      <c r="B17" s="2" t="s">
        <v>67</v>
      </c>
      <c r="C17" s="2" t="s">
        <v>68</v>
      </c>
      <c r="D17" s="2"/>
      <c r="E17" s="17" t="s">
        <v>19</v>
      </c>
      <c r="F17" s="23" t="s">
        <v>69</v>
      </c>
      <c r="G17" s="23"/>
      <c r="H17" s="23" t="s">
        <v>70</v>
      </c>
      <c r="I17" s="23" t="s">
        <v>14</v>
      </c>
      <c r="J17" s="23" t="s">
        <v>71</v>
      </c>
      <c r="K17" s="23"/>
      <c r="L17" s="23" t="s">
        <v>72</v>
      </c>
    </row>
    <row r="18" spans="1:12" ht="15.75" thickBot="1" x14ac:dyDescent="0.3">
      <c r="A18" s="88"/>
      <c r="B18" s="2" t="s">
        <v>73</v>
      </c>
      <c r="C18" s="2" t="s">
        <v>74</v>
      </c>
      <c r="D18" s="2"/>
      <c r="E18" s="17" t="s">
        <v>19</v>
      </c>
      <c r="F18" s="23" t="s">
        <v>75</v>
      </c>
      <c r="G18" s="26" t="s">
        <v>44</v>
      </c>
      <c r="H18" s="26" t="s">
        <v>44</v>
      </c>
      <c r="I18" s="26" t="s">
        <v>44</v>
      </c>
      <c r="J18" s="26" t="s">
        <v>44</v>
      </c>
      <c r="K18" s="26" t="s">
        <v>44</v>
      </c>
      <c r="L18" s="23" t="s">
        <v>76</v>
      </c>
    </row>
    <row r="19" spans="1:12" ht="43.5" customHeight="1" thickBot="1" x14ac:dyDescent="0.3">
      <c r="A19" s="90" t="s">
        <v>77</v>
      </c>
      <c r="B19" s="16" t="s">
        <v>78</v>
      </c>
      <c r="C19" s="16" t="s">
        <v>79</v>
      </c>
      <c r="D19" s="16" t="s">
        <v>79</v>
      </c>
      <c r="E19" s="3"/>
      <c r="F19" s="26" t="s">
        <v>44</v>
      </c>
      <c r="G19" s="26" t="s">
        <v>44</v>
      </c>
      <c r="H19" s="26" t="s">
        <v>44</v>
      </c>
      <c r="I19" s="26" t="s">
        <v>44</v>
      </c>
      <c r="J19" s="26" t="s">
        <v>44</v>
      </c>
      <c r="K19" s="26" t="s">
        <v>44</v>
      </c>
      <c r="L19" s="26" t="s">
        <v>44</v>
      </c>
    </row>
    <row r="20" spans="1:12" ht="45.75" thickBot="1" x14ac:dyDescent="0.3">
      <c r="A20" s="91"/>
      <c r="B20" s="16" t="s">
        <v>80</v>
      </c>
      <c r="C20" s="16" t="s">
        <v>81</v>
      </c>
      <c r="D20" s="16" t="s">
        <v>81</v>
      </c>
      <c r="E20" s="3"/>
      <c r="F20" s="26" t="s">
        <v>44</v>
      </c>
      <c r="G20" s="26" t="s">
        <v>44</v>
      </c>
      <c r="H20" s="26" t="s">
        <v>44</v>
      </c>
      <c r="I20" s="26" t="s">
        <v>44</v>
      </c>
      <c r="J20" s="26" t="s">
        <v>44</v>
      </c>
      <c r="K20" s="26" t="s">
        <v>44</v>
      </c>
      <c r="L20" s="26" t="s">
        <v>44</v>
      </c>
    </row>
    <row r="21" spans="1:12" ht="45.75" thickBot="1" x14ac:dyDescent="0.3">
      <c r="A21" s="91"/>
      <c r="B21" s="16" t="s">
        <v>82</v>
      </c>
      <c r="C21" s="16" t="s">
        <v>83</v>
      </c>
      <c r="D21" s="16" t="s">
        <v>83</v>
      </c>
      <c r="E21" s="3"/>
      <c r="F21" s="26" t="s">
        <v>44</v>
      </c>
      <c r="G21" s="26" t="s">
        <v>44</v>
      </c>
      <c r="H21" s="26" t="s">
        <v>44</v>
      </c>
      <c r="I21" s="26" t="s">
        <v>44</v>
      </c>
      <c r="J21" s="26" t="s">
        <v>44</v>
      </c>
      <c r="K21" s="26" t="s">
        <v>44</v>
      </c>
      <c r="L21" s="26" t="s">
        <v>44</v>
      </c>
    </row>
    <row r="22" spans="1:12" ht="30.75" thickBot="1" x14ac:dyDescent="0.3">
      <c r="A22" s="91"/>
      <c r="B22" s="16" t="s">
        <v>84</v>
      </c>
      <c r="C22" s="16" t="s">
        <v>85</v>
      </c>
      <c r="D22" s="16" t="s">
        <v>85</v>
      </c>
      <c r="E22" s="3"/>
      <c r="F22" s="26" t="s">
        <v>44</v>
      </c>
      <c r="G22" s="26" t="s">
        <v>44</v>
      </c>
      <c r="H22" s="26" t="s">
        <v>44</v>
      </c>
      <c r="I22" s="26" t="s">
        <v>44</v>
      </c>
      <c r="J22" s="26" t="s">
        <v>44</v>
      </c>
      <c r="K22" s="26" t="s">
        <v>44</v>
      </c>
      <c r="L22" s="26" t="s">
        <v>44</v>
      </c>
    </row>
    <row r="23" spans="1:12" ht="45.75" thickBot="1" x14ac:dyDescent="0.3">
      <c r="A23" s="91"/>
      <c r="B23" s="16" t="s">
        <v>86</v>
      </c>
      <c r="C23" s="16" t="s">
        <v>87</v>
      </c>
      <c r="D23" s="16" t="s">
        <v>87</v>
      </c>
      <c r="E23" s="3"/>
      <c r="F23" s="26" t="s">
        <v>44</v>
      </c>
      <c r="G23" s="26" t="s">
        <v>44</v>
      </c>
      <c r="H23" s="26" t="s">
        <v>44</v>
      </c>
      <c r="I23" s="26" t="s">
        <v>44</v>
      </c>
      <c r="J23" s="26" t="s">
        <v>44</v>
      </c>
      <c r="K23" s="26" t="s">
        <v>44</v>
      </c>
      <c r="L23" s="26" t="s">
        <v>44</v>
      </c>
    </row>
    <row r="24" spans="1:12" ht="27.75" customHeight="1" thickBot="1" x14ac:dyDescent="0.3">
      <c r="A24" s="91"/>
      <c r="B24" s="16" t="s">
        <v>88</v>
      </c>
      <c r="C24" s="16" t="s">
        <v>89</v>
      </c>
      <c r="D24" s="16" t="s">
        <v>90</v>
      </c>
      <c r="E24" s="3"/>
      <c r="F24" s="26" t="s">
        <v>44</v>
      </c>
      <c r="G24" s="26" t="s">
        <v>44</v>
      </c>
      <c r="H24" s="26" t="s">
        <v>44</v>
      </c>
      <c r="I24" s="26" t="s">
        <v>44</v>
      </c>
      <c r="J24" s="26" t="s">
        <v>44</v>
      </c>
      <c r="K24" s="26" t="s">
        <v>44</v>
      </c>
      <c r="L24" s="26" t="s">
        <v>44</v>
      </c>
    </row>
    <row r="25" spans="1:12" ht="105.75" thickBot="1" x14ac:dyDescent="0.3">
      <c r="A25" s="91"/>
      <c r="B25" s="3" t="s">
        <v>91</v>
      </c>
      <c r="C25" s="3" t="s">
        <v>92</v>
      </c>
      <c r="D25" s="16"/>
      <c r="E25" s="18" t="s">
        <v>10</v>
      </c>
      <c r="F25" s="24" t="s">
        <v>93</v>
      </c>
      <c r="G25" s="24"/>
      <c r="H25" s="24"/>
      <c r="I25" s="24" t="s">
        <v>14</v>
      </c>
      <c r="J25" s="24"/>
      <c r="K25" s="24"/>
      <c r="L25" s="24" t="s">
        <v>94</v>
      </c>
    </row>
    <row r="26" spans="1:12" ht="105.75" thickBot="1" x14ac:dyDescent="0.3">
      <c r="A26" s="91"/>
      <c r="B26" s="16" t="s">
        <v>95</v>
      </c>
      <c r="C26" s="16" t="s">
        <v>96</v>
      </c>
      <c r="D26" s="16" t="s">
        <v>97</v>
      </c>
      <c r="E26" s="3"/>
      <c r="F26" s="26" t="s">
        <v>44</v>
      </c>
      <c r="G26" s="26" t="s">
        <v>44</v>
      </c>
      <c r="H26" s="26" t="s">
        <v>44</v>
      </c>
      <c r="I26" s="26" t="s">
        <v>44</v>
      </c>
      <c r="J26" s="26" t="s">
        <v>44</v>
      </c>
      <c r="K26" s="26" t="s">
        <v>44</v>
      </c>
      <c r="L26" s="26" t="s">
        <v>44</v>
      </c>
    </row>
    <row r="27" spans="1:12" ht="90.75" thickBot="1" x14ac:dyDescent="0.3">
      <c r="A27" s="92"/>
      <c r="B27" s="16" t="s">
        <v>98</v>
      </c>
      <c r="C27" s="16" t="s">
        <v>99</v>
      </c>
      <c r="D27" s="16" t="s">
        <v>100</v>
      </c>
      <c r="E27" s="3"/>
      <c r="F27" s="26" t="s">
        <v>44</v>
      </c>
      <c r="G27" s="26" t="s">
        <v>44</v>
      </c>
      <c r="H27" s="26" t="s">
        <v>44</v>
      </c>
      <c r="I27" s="26" t="s">
        <v>44</v>
      </c>
      <c r="J27" s="26" t="s">
        <v>44</v>
      </c>
      <c r="K27" s="26" t="s">
        <v>44</v>
      </c>
      <c r="L27" s="26" t="s">
        <v>44</v>
      </c>
    </row>
  </sheetData>
  <mergeCells count="7">
    <mergeCell ref="A3:A5"/>
    <mergeCell ref="F1:L1"/>
    <mergeCell ref="A19:A27"/>
    <mergeCell ref="A15:A18"/>
    <mergeCell ref="A10:A14"/>
    <mergeCell ref="A8:A9"/>
    <mergeCell ref="A6:A7"/>
  </mergeCells>
  <phoneticPr fontId="14" type="noConversion"/>
  <conditionalFormatting sqref="F2:L2">
    <cfRule type="colorScale" priority="1">
      <colorScale>
        <cfvo type="min"/>
        <cfvo type="percentile" val="50"/>
        <cfvo type="max"/>
        <color rgb="FFF8696B"/>
        <color rgb="FFFCFCFF"/>
        <color rgb="FF63BE7B"/>
      </colorScale>
    </cfRule>
  </conditionalFormatting>
  <pageMargins left="0.7" right="0.7" top="0.75" bottom="0.75" header="0.3" footer="0.3"/>
  <pageSetup paperSize="8" scale="43"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E0CD6-D07D-4FD8-8FE1-F6B3471CDC88}">
  <sheetPr>
    <pageSetUpPr fitToPage="1"/>
  </sheetPr>
  <dimension ref="B1:H29"/>
  <sheetViews>
    <sheetView workbookViewId="0">
      <selection activeCell="J9" sqref="J9"/>
    </sheetView>
  </sheetViews>
  <sheetFormatPr defaultRowHeight="15" x14ac:dyDescent="0.25"/>
  <cols>
    <col min="3" max="3" width="25" customWidth="1"/>
    <col min="5" max="5" width="39.7109375" customWidth="1"/>
    <col min="6" max="6" width="43.42578125" customWidth="1"/>
  </cols>
  <sheetData>
    <row r="1" spans="2:8" x14ac:dyDescent="0.25">
      <c r="F1" s="84"/>
    </row>
    <row r="2" spans="2:8" ht="15.75" x14ac:dyDescent="0.25">
      <c r="B2" s="5" t="s">
        <v>101</v>
      </c>
      <c r="E2" s="5" t="s">
        <v>102</v>
      </c>
    </row>
    <row r="3" spans="2:8" ht="15.75" thickBot="1" x14ac:dyDescent="0.3">
      <c r="B3" s="6" t="s">
        <v>103</v>
      </c>
      <c r="C3" s="7" t="s">
        <v>104</v>
      </c>
      <c r="E3" s="7" t="s">
        <v>1</v>
      </c>
      <c r="F3" s="7" t="s">
        <v>2</v>
      </c>
      <c r="G3" s="15" t="s">
        <v>105</v>
      </c>
      <c r="H3" s="15" t="s">
        <v>105</v>
      </c>
    </row>
    <row r="4" spans="2:8" ht="16.5" customHeight="1" thickTop="1" thickBot="1" x14ac:dyDescent="0.3">
      <c r="B4" s="8">
        <v>3</v>
      </c>
      <c r="C4" s="9" t="s">
        <v>106</v>
      </c>
      <c r="E4" s="86" t="s">
        <v>6</v>
      </c>
      <c r="F4" s="2" t="s">
        <v>7</v>
      </c>
      <c r="G4" s="41">
        <v>6.6000000000000003E-2</v>
      </c>
      <c r="H4" s="98">
        <f>SUM(G4:G6)</f>
        <v>0.2</v>
      </c>
    </row>
    <row r="5" spans="2:8" ht="15.75" thickBot="1" x14ac:dyDescent="0.3">
      <c r="B5" s="8">
        <v>2</v>
      </c>
      <c r="C5" s="9" t="s">
        <v>107</v>
      </c>
      <c r="E5" s="87"/>
      <c r="F5" s="2" t="s">
        <v>18</v>
      </c>
      <c r="G5" s="41">
        <v>6.7000000000000004E-2</v>
      </c>
      <c r="H5" s="99"/>
    </row>
    <row r="6" spans="2:8" ht="30.75" thickBot="1" x14ac:dyDescent="0.3">
      <c r="B6" s="8">
        <v>1</v>
      </c>
      <c r="C6" s="9" t="s">
        <v>108</v>
      </c>
      <c r="E6" s="88"/>
      <c r="F6" s="2" t="s">
        <v>23</v>
      </c>
      <c r="G6" s="41">
        <v>6.7000000000000004E-2</v>
      </c>
      <c r="H6" s="100"/>
    </row>
    <row r="7" spans="2:8" ht="15.75" customHeight="1" thickBot="1" x14ac:dyDescent="0.3">
      <c r="B7" s="8">
        <v>0</v>
      </c>
      <c r="C7" s="9" t="s">
        <v>109</v>
      </c>
      <c r="E7" s="90" t="s">
        <v>27</v>
      </c>
      <c r="F7" s="3" t="s">
        <v>28</v>
      </c>
      <c r="G7" s="41">
        <v>0.1</v>
      </c>
      <c r="H7" s="101">
        <f>SUM(G7:G8)</f>
        <v>0.2</v>
      </c>
    </row>
    <row r="8" spans="2:8" ht="44.25" customHeight="1" thickBot="1" x14ac:dyDescent="0.3">
      <c r="B8" s="8">
        <v>-1</v>
      </c>
      <c r="C8" s="9" t="s">
        <v>110</v>
      </c>
      <c r="E8" s="92"/>
      <c r="F8" s="3" t="s">
        <v>30</v>
      </c>
      <c r="G8" s="41">
        <v>0.1</v>
      </c>
      <c r="H8" s="102"/>
    </row>
    <row r="9" spans="2:8" ht="15.75" customHeight="1" thickBot="1" x14ac:dyDescent="0.3">
      <c r="B9" s="8">
        <v>-2</v>
      </c>
      <c r="C9" s="9" t="s">
        <v>111</v>
      </c>
      <c r="E9" s="93" t="s">
        <v>32</v>
      </c>
      <c r="F9" s="2" t="s">
        <v>33</v>
      </c>
      <c r="G9" s="41">
        <v>0.1</v>
      </c>
      <c r="H9" s="98">
        <f>SUM(G9:G10)</f>
        <v>0.2</v>
      </c>
    </row>
    <row r="10" spans="2:8" ht="32.25" customHeight="1" thickBot="1" x14ac:dyDescent="0.3">
      <c r="B10" s="8">
        <v>-3</v>
      </c>
      <c r="C10" s="9" t="s">
        <v>112</v>
      </c>
      <c r="E10" s="88"/>
      <c r="F10" s="2" t="s">
        <v>35</v>
      </c>
      <c r="G10" s="41">
        <v>0.1</v>
      </c>
      <c r="H10" s="100"/>
    </row>
    <row r="11" spans="2:8" ht="15.75" customHeight="1" thickBot="1" x14ac:dyDescent="0.3">
      <c r="E11" s="90" t="s">
        <v>41</v>
      </c>
      <c r="F11" s="16" t="s">
        <v>42</v>
      </c>
      <c r="G11" s="66">
        <v>0</v>
      </c>
      <c r="H11" s="101">
        <f>SUM(G11:G15)</f>
        <v>0.2</v>
      </c>
    </row>
    <row r="12" spans="2:8" ht="15.75" thickBot="1" x14ac:dyDescent="0.3">
      <c r="C12" s="14"/>
      <c r="E12" s="91"/>
      <c r="F12" s="3" t="s">
        <v>45</v>
      </c>
      <c r="G12" s="41">
        <v>0.05</v>
      </c>
      <c r="H12" s="103"/>
    </row>
    <row r="13" spans="2:8" ht="15.75" thickBot="1" x14ac:dyDescent="0.3">
      <c r="C13" s="14"/>
      <c r="E13" s="91"/>
      <c r="F13" s="3" t="s">
        <v>53</v>
      </c>
      <c r="G13" s="41">
        <v>0.05</v>
      </c>
      <c r="H13" s="103"/>
    </row>
    <row r="14" spans="2:8" ht="15.75" thickBot="1" x14ac:dyDescent="0.3">
      <c r="C14" s="14"/>
      <c r="E14" s="91"/>
      <c r="F14" s="3" t="s">
        <v>55</v>
      </c>
      <c r="G14" s="41">
        <v>0.05</v>
      </c>
      <c r="H14" s="103"/>
    </row>
    <row r="15" spans="2:8" ht="15.75" thickBot="1" x14ac:dyDescent="0.3">
      <c r="C15" s="14"/>
      <c r="E15" s="92"/>
      <c r="F15" s="3" t="s">
        <v>57</v>
      </c>
      <c r="G15" s="41">
        <v>0.05</v>
      </c>
      <c r="H15" s="102"/>
    </row>
    <row r="16" spans="2:8" ht="30.75" customHeight="1" thickBot="1" x14ac:dyDescent="0.3">
      <c r="C16" s="14"/>
      <c r="E16" s="93" t="s">
        <v>59</v>
      </c>
      <c r="F16" s="2" t="s">
        <v>60</v>
      </c>
      <c r="G16" s="41">
        <v>0.05</v>
      </c>
      <c r="H16" s="98">
        <f>SUM(G16:G19)</f>
        <v>0.2</v>
      </c>
    </row>
    <row r="17" spans="3:8" ht="30.75" customHeight="1" thickBot="1" x14ac:dyDescent="0.3">
      <c r="C17" s="14"/>
      <c r="E17" s="87"/>
      <c r="F17" s="2" t="s">
        <v>63</v>
      </c>
      <c r="G17" s="41">
        <v>0.05</v>
      </c>
      <c r="H17" s="99"/>
    </row>
    <row r="18" spans="3:8" ht="30.75" customHeight="1" thickBot="1" x14ac:dyDescent="0.3">
      <c r="C18" s="14"/>
      <c r="E18" s="87"/>
      <c r="F18" s="2" t="s">
        <v>67</v>
      </c>
      <c r="G18" s="41">
        <v>0.05</v>
      </c>
      <c r="H18" s="99"/>
    </row>
    <row r="19" spans="3:8" ht="30.75" customHeight="1" thickBot="1" x14ac:dyDescent="0.3">
      <c r="C19" s="14"/>
      <c r="E19" s="87"/>
      <c r="F19" s="78" t="s">
        <v>73</v>
      </c>
      <c r="G19" s="79">
        <v>0.05</v>
      </c>
      <c r="H19" s="99"/>
    </row>
    <row r="20" spans="3:8" ht="30.75" thickBot="1" x14ac:dyDescent="0.3">
      <c r="C20" s="14"/>
      <c r="E20" s="94" t="s">
        <v>77</v>
      </c>
      <c r="F20" s="82" t="s">
        <v>78</v>
      </c>
      <c r="G20" s="66">
        <v>0</v>
      </c>
      <c r="H20" s="95">
        <f>SUM(G20:G28)</f>
        <v>0.05</v>
      </c>
    </row>
    <row r="21" spans="3:8" ht="30.75" thickBot="1" x14ac:dyDescent="0.3">
      <c r="C21" s="14"/>
      <c r="E21" s="94"/>
      <c r="F21" s="82" t="s">
        <v>80</v>
      </c>
      <c r="G21" s="66">
        <v>0</v>
      </c>
      <c r="H21" s="96"/>
    </row>
    <row r="22" spans="3:8" ht="60.75" thickBot="1" x14ac:dyDescent="0.3">
      <c r="C22" s="14"/>
      <c r="E22" s="94"/>
      <c r="F22" s="82" t="s">
        <v>82</v>
      </c>
      <c r="G22" s="66">
        <v>0</v>
      </c>
      <c r="H22" s="96"/>
    </row>
    <row r="23" spans="3:8" ht="30.75" thickBot="1" x14ac:dyDescent="0.3">
      <c r="C23" s="14"/>
      <c r="E23" s="94"/>
      <c r="F23" s="82" t="s">
        <v>84</v>
      </c>
      <c r="G23" s="66">
        <v>0</v>
      </c>
      <c r="H23" s="96"/>
    </row>
    <row r="24" spans="3:8" ht="60.75" thickBot="1" x14ac:dyDescent="0.3">
      <c r="C24" s="14"/>
      <c r="E24" s="94"/>
      <c r="F24" s="82" t="s">
        <v>86</v>
      </c>
      <c r="G24" s="66">
        <v>0</v>
      </c>
      <c r="H24" s="96"/>
    </row>
    <row r="25" spans="3:8" ht="30.75" thickBot="1" x14ac:dyDescent="0.3">
      <c r="C25" s="14"/>
      <c r="E25" s="94"/>
      <c r="F25" s="82" t="s">
        <v>88</v>
      </c>
      <c r="G25" s="66">
        <v>0</v>
      </c>
      <c r="H25" s="96"/>
    </row>
    <row r="26" spans="3:8" ht="45.75" thickBot="1" x14ac:dyDescent="0.3">
      <c r="C26" s="14"/>
      <c r="E26" s="94"/>
      <c r="F26" s="82" t="s">
        <v>91</v>
      </c>
      <c r="G26" s="83">
        <v>0.05</v>
      </c>
      <c r="H26" s="96"/>
    </row>
    <row r="27" spans="3:8" ht="60.75" thickBot="1" x14ac:dyDescent="0.3">
      <c r="C27" s="14"/>
      <c r="E27" s="94"/>
      <c r="F27" s="82" t="s">
        <v>95</v>
      </c>
      <c r="G27" s="66">
        <v>0</v>
      </c>
      <c r="H27" s="96"/>
    </row>
    <row r="28" spans="3:8" ht="60.75" thickBot="1" x14ac:dyDescent="0.3">
      <c r="C28" s="14"/>
      <c r="E28" s="94"/>
      <c r="F28" s="82" t="s">
        <v>98</v>
      </c>
      <c r="G28" s="66">
        <v>0</v>
      </c>
      <c r="H28" s="97"/>
    </row>
    <row r="29" spans="3:8" x14ac:dyDescent="0.25">
      <c r="F29" s="80" t="s">
        <v>113</v>
      </c>
      <c r="G29" s="81">
        <f>SUM(G4:G19)</f>
        <v>1.0000000000000002</v>
      </c>
      <c r="H29" s="81">
        <f>SUM(H4:H19)</f>
        <v>1</v>
      </c>
    </row>
  </sheetData>
  <mergeCells count="12">
    <mergeCell ref="E20:E28"/>
    <mergeCell ref="H20:H28"/>
    <mergeCell ref="E4:E6"/>
    <mergeCell ref="E7:E8"/>
    <mergeCell ref="E9:E10"/>
    <mergeCell ref="E11:E15"/>
    <mergeCell ref="E16:E19"/>
    <mergeCell ref="H4:H6"/>
    <mergeCell ref="H7:H8"/>
    <mergeCell ref="H9:H10"/>
    <mergeCell ref="H11:H15"/>
    <mergeCell ref="H16:H19"/>
  </mergeCells>
  <conditionalFormatting sqref="B4:B10">
    <cfRule type="colorScale" priority="1">
      <colorScale>
        <cfvo type="min"/>
        <cfvo type="percentile" val="50"/>
        <cfvo type="max"/>
        <color rgb="FFF8696B"/>
        <color rgb="FFFCFCFF"/>
        <color rgb="FF63BE7B"/>
      </colorScale>
    </cfRule>
  </conditionalFormatting>
  <pageMargins left="0.7" right="0.7" top="0.75" bottom="0.75" header="0.3" footer="0.3"/>
  <pageSetup paperSize="8"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1CD0A-EACA-4165-BF74-25FF69774C1D}">
  <sheetPr>
    <pageSetUpPr fitToPage="1"/>
  </sheetPr>
  <dimension ref="A1:I21"/>
  <sheetViews>
    <sheetView tabSelected="1" zoomScale="70" zoomScaleNormal="70" workbookViewId="0">
      <selection activeCell="I8" sqref="I8"/>
    </sheetView>
  </sheetViews>
  <sheetFormatPr defaultRowHeight="15" x14ac:dyDescent="0.25"/>
  <cols>
    <col min="1" max="1" width="42.42578125" customWidth="1"/>
    <col min="2" max="2" width="71.7109375" customWidth="1"/>
    <col min="3" max="6" width="20.5703125" customWidth="1"/>
    <col min="7" max="7" width="60.7109375" style="21" customWidth="1"/>
    <col min="8" max="8" width="51.140625" customWidth="1"/>
    <col min="9" max="9" width="68.140625" customWidth="1"/>
  </cols>
  <sheetData>
    <row r="1" spans="1:9" ht="18.75" thickBot="1" x14ac:dyDescent="0.3">
      <c r="A1" s="4" t="s">
        <v>282</v>
      </c>
    </row>
    <row r="2" spans="1:9" ht="19.5" customHeight="1" thickBot="1" x14ac:dyDescent="0.3">
      <c r="A2" s="11" t="s">
        <v>1</v>
      </c>
      <c r="B2" s="12" t="s">
        <v>2</v>
      </c>
      <c r="C2" s="104" t="s">
        <v>114</v>
      </c>
      <c r="D2" s="105"/>
      <c r="E2" s="105"/>
      <c r="F2" s="105"/>
      <c r="G2" s="46" t="s">
        <v>115</v>
      </c>
      <c r="H2" s="46" t="s">
        <v>115</v>
      </c>
      <c r="I2" s="46" t="s">
        <v>115</v>
      </c>
    </row>
    <row r="3" spans="1:9" ht="60" x14ac:dyDescent="0.25">
      <c r="A3" s="106" t="s">
        <v>116</v>
      </c>
      <c r="B3" s="107"/>
      <c r="C3" s="1" t="s">
        <v>299</v>
      </c>
      <c r="D3" s="1" t="s">
        <v>118</v>
      </c>
      <c r="E3" s="1" t="s">
        <v>119</v>
      </c>
      <c r="F3" s="1" t="s">
        <v>120</v>
      </c>
    </row>
    <row r="4" spans="1:9" ht="78" customHeight="1" thickTop="1" thickBot="1" x14ac:dyDescent="0.3">
      <c r="A4" s="86" t="s">
        <v>6</v>
      </c>
      <c r="B4" s="2" t="s">
        <v>7</v>
      </c>
      <c r="C4" s="38">
        <v>2</v>
      </c>
      <c r="D4" s="38">
        <v>1</v>
      </c>
      <c r="E4" s="38">
        <v>3</v>
      </c>
      <c r="F4" s="38">
        <v>2</v>
      </c>
      <c r="G4" s="21" t="s">
        <v>121</v>
      </c>
      <c r="H4" s="21" t="s">
        <v>122</v>
      </c>
      <c r="I4" s="21" t="s">
        <v>123</v>
      </c>
    </row>
    <row r="5" spans="1:9" ht="84" customHeight="1" x14ac:dyDescent="0.25">
      <c r="A5" s="87"/>
      <c r="B5" s="2" t="s">
        <v>18</v>
      </c>
      <c r="C5" s="38">
        <v>0</v>
      </c>
      <c r="D5" s="38">
        <v>0</v>
      </c>
      <c r="E5" s="38">
        <v>0</v>
      </c>
      <c r="F5" s="38">
        <v>0</v>
      </c>
      <c r="G5" s="21" t="s">
        <v>124</v>
      </c>
      <c r="H5" s="21" t="s">
        <v>125</v>
      </c>
      <c r="I5" s="21"/>
    </row>
    <row r="6" spans="1:9" ht="288.75" customHeight="1" thickBot="1" x14ac:dyDescent="0.3">
      <c r="A6" s="88"/>
      <c r="B6" s="2" t="s">
        <v>23</v>
      </c>
      <c r="C6" s="72">
        <v>-1</v>
      </c>
      <c r="D6" s="72">
        <v>-1</v>
      </c>
      <c r="E6" s="72">
        <v>-1</v>
      </c>
      <c r="F6" s="72">
        <v>-1</v>
      </c>
      <c r="G6" s="68" t="s">
        <v>126</v>
      </c>
      <c r="H6" s="21" t="s">
        <v>127</v>
      </c>
      <c r="I6" s="73" t="s">
        <v>128</v>
      </c>
    </row>
    <row r="7" spans="1:9" ht="53.25" customHeight="1" thickBot="1" x14ac:dyDescent="0.3">
      <c r="A7" s="90" t="s">
        <v>27</v>
      </c>
      <c r="B7" s="3" t="s">
        <v>28</v>
      </c>
      <c r="C7" s="38">
        <v>0</v>
      </c>
      <c r="D7" s="38">
        <v>1</v>
      </c>
      <c r="E7" s="38">
        <v>0</v>
      </c>
      <c r="F7" s="38">
        <v>0</v>
      </c>
      <c r="G7" s="21" t="s">
        <v>129</v>
      </c>
      <c r="H7" s="21" t="s">
        <v>130</v>
      </c>
    </row>
    <row r="8" spans="1:9" ht="45.75" thickBot="1" x14ac:dyDescent="0.3">
      <c r="A8" s="92"/>
      <c r="B8" s="3" t="s">
        <v>30</v>
      </c>
      <c r="C8" s="38">
        <v>1</v>
      </c>
      <c r="D8" s="38">
        <v>1</v>
      </c>
      <c r="E8" s="38">
        <v>1</v>
      </c>
      <c r="F8" s="38">
        <v>1</v>
      </c>
      <c r="G8" s="21" t="s">
        <v>131</v>
      </c>
      <c r="H8" s="75" t="s">
        <v>132</v>
      </c>
    </row>
    <row r="9" spans="1:9" ht="19.5" thickBot="1" x14ac:dyDescent="0.3">
      <c r="A9" s="93" t="s">
        <v>32</v>
      </c>
      <c r="B9" s="2" t="s">
        <v>33</v>
      </c>
      <c r="C9" s="38">
        <f>'Bike LOS'!F79</f>
        <v>2</v>
      </c>
      <c r="D9" s="38">
        <f>'Bike LOS'!G79</f>
        <v>1</v>
      </c>
      <c r="E9" s="38">
        <f>'Bike LOS'!H79</f>
        <v>1</v>
      </c>
      <c r="F9" s="38">
        <f>'Bike LOS'!I79</f>
        <v>1</v>
      </c>
      <c r="G9" s="21" t="s">
        <v>133</v>
      </c>
    </row>
    <row r="10" spans="1:9" ht="45.75" thickBot="1" x14ac:dyDescent="0.3">
      <c r="A10" s="88"/>
      <c r="B10" s="2" t="s">
        <v>35</v>
      </c>
      <c r="C10" s="38">
        <v>3</v>
      </c>
      <c r="D10" s="38">
        <v>2</v>
      </c>
      <c r="E10" s="38">
        <v>3</v>
      </c>
      <c r="F10" s="38">
        <v>3</v>
      </c>
      <c r="G10" s="21" t="s">
        <v>134</v>
      </c>
    </row>
    <row r="11" spans="1:9" ht="33" customHeight="1" thickBot="1" x14ac:dyDescent="0.3">
      <c r="A11" s="90" t="s">
        <v>41</v>
      </c>
      <c r="B11" s="3" t="s">
        <v>42</v>
      </c>
      <c r="C11" s="39" t="s">
        <v>44</v>
      </c>
      <c r="D11" s="39" t="s">
        <v>44</v>
      </c>
      <c r="E11" s="39" t="s">
        <v>44</v>
      </c>
      <c r="F11" s="39" t="s">
        <v>44</v>
      </c>
    </row>
    <row r="12" spans="1:9" ht="33" customHeight="1" thickBot="1" x14ac:dyDescent="0.3">
      <c r="A12" s="91"/>
      <c r="B12" s="3" t="s">
        <v>45</v>
      </c>
      <c r="C12" s="38">
        <v>2</v>
      </c>
      <c r="D12" s="38">
        <v>1</v>
      </c>
      <c r="E12" s="38">
        <v>1</v>
      </c>
      <c r="F12" s="38">
        <v>1</v>
      </c>
      <c r="G12" s="21" t="s">
        <v>135</v>
      </c>
    </row>
    <row r="13" spans="1:9" ht="33" customHeight="1" thickBot="1" x14ac:dyDescent="0.3">
      <c r="A13" s="91"/>
      <c r="B13" s="3" t="s">
        <v>53</v>
      </c>
      <c r="C13" s="38">
        <v>0</v>
      </c>
      <c r="D13" s="38">
        <v>0</v>
      </c>
      <c r="E13" s="38">
        <v>0</v>
      </c>
      <c r="F13" s="38">
        <v>0</v>
      </c>
      <c r="G13" s="21" t="s">
        <v>136</v>
      </c>
    </row>
    <row r="14" spans="1:9" ht="33" customHeight="1" thickBot="1" x14ac:dyDescent="0.3">
      <c r="A14" s="91"/>
      <c r="B14" s="3" t="s">
        <v>55</v>
      </c>
      <c r="C14" s="38">
        <v>0</v>
      </c>
      <c r="D14" s="38">
        <v>0</v>
      </c>
      <c r="E14" s="38">
        <v>0</v>
      </c>
      <c r="F14" s="38">
        <v>0</v>
      </c>
      <c r="G14" s="21" t="s">
        <v>136</v>
      </c>
    </row>
    <row r="15" spans="1:9" ht="33" customHeight="1" thickBot="1" x14ac:dyDescent="0.3">
      <c r="A15" s="92"/>
      <c r="B15" s="3" t="s">
        <v>57</v>
      </c>
      <c r="C15" s="38">
        <v>0</v>
      </c>
      <c r="D15" s="38">
        <v>0</v>
      </c>
      <c r="E15" s="38">
        <v>0</v>
      </c>
      <c r="F15" s="38">
        <v>0</v>
      </c>
      <c r="G15" s="21" t="s">
        <v>136</v>
      </c>
    </row>
    <row r="16" spans="1:9" ht="45" x14ac:dyDescent="0.25">
      <c r="A16" s="93" t="s">
        <v>59</v>
      </c>
      <c r="B16" s="2" t="s">
        <v>60</v>
      </c>
      <c r="C16" s="38">
        <v>0</v>
      </c>
      <c r="D16" s="38">
        <v>0</v>
      </c>
      <c r="E16" s="38">
        <v>0</v>
      </c>
      <c r="F16" s="38">
        <v>0</v>
      </c>
      <c r="G16" s="21" t="s">
        <v>137</v>
      </c>
      <c r="H16" s="21" t="s">
        <v>138</v>
      </c>
    </row>
    <row r="17" spans="1:8" ht="33" customHeight="1" thickBot="1" x14ac:dyDescent="0.3">
      <c r="A17" s="87"/>
      <c r="B17" s="2" t="s">
        <v>63</v>
      </c>
      <c r="C17" s="38">
        <v>-1</v>
      </c>
      <c r="D17" s="38">
        <v>-1</v>
      </c>
      <c r="E17" s="38">
        <v>-1</v>
      </c>
      <c r="F17" s="38">
        <v>-1</v>
      </c>
      <c r="G17" s="21" t="s">
        <v>139</v>
      </c>
      <c r="H17" s="21" t="s">
        <v>140</v>
      </c>
    </row>
    <row r="18" spans="1:8" ht="31.15" customHeight="1" thickBot="1" x14ac:dyDescent="0.3">
      <c r="A18" s="87"/>
      <c r="B18" s="2" t="s">
        <v>67</v>
      </c>
      <c r="C18" s="38">
        <v>-1</v>
      </c>
      <c r="D18" s="38">
        <v>-1</v>
      </c>
      <c r="E18" s="38">
        <v>-2</v>
      </c>
      <c r="F18" s="38">
        <v>-2</v>
      </c>
      <c r="G18" s="21" t="s">
        <v>141</v>
      </c>
      <c r="H18" s="21" t="s">
        <v>142</v>
      </c>
    </row>
    <row r="19" spans="1:8" ht="60.75" thickBot="1" x14ac:dyDescent="0.3">
      <c r="A19" s="88"/>
      <c r="B19" s="2" t="s">
        <v>73</v>
      </c>
      <c r="C19" s="40">
        <v>3</v>
      </c>
      <c r="D19" s="40">
        <v>3</v>
      </c>
      <c r="E19" s="40">
        <v>2</v>
      </c>
      <c r="F19" s="40">
        <v>2</v>
      </c>
      <c r="G19" s="21" t="s">
        <v>300</v>
      </c>
    </row>
    <row r="20" spans="1:8" ht="23.25" x14ac:dyDescent="0.35">
      <c r="B20" s="42" t="s">
        <v>144</v>
      </c>
      <c r="C20" s="45">
        <f>SUMPRODUCT('Scoring scale'!$G$4:$G$19,'Botanic Gardens to City'!C4:C19)</f>
        <v>0.81499999999999995</v>
      </c>
      <c r="D20" s="45">
        <f>SUMPRODUCT('Scoring scale'!$G$4:$G$19,'Botanic Gardens to City'!D4:D19)</f>
        <v>0.59900000000000009</v>
      </c>
      <c r="E20" s="45">
        <f>SUMPRODUCT('Scoring scale'!$G$4:$G$19,'Botanic Gardens to City'!E4:E19)</f>
        <v>0.63100000000000001</v>
      </c>
      <c r="F20" s="45">
        <f>SUMPRODUCT('Scoring scale'!$G$4:$G$19,'Botanic Gardens to City'!F4:F19)</f>
        <v>0.56500000000000006</v>
      </c>
    </row>
    <row r="21" spans="1:8" ht="23.25" x14ac:dyDescent="0.35">
      <c r="B21" s="43" t="s">
        <v>145</v>
      </c>
      <c r="C21" s="44">
        <f>RANK(C20,$C20:$F20)</f>
        <v>1</v>
      </c>
      <c r="D21" s="44">
        <f>RANK(D20,$C20:$F20)</f>
        <v>3</v>
      </c>
      <c r="E21" s="44">
        <f>RANK(E20,$C20:$F20)</f>
        <v>2</v>
      </c>
      <c r="F21" s="44">
        <f>RANK(F20,$C20:$F20)</f>
        <v>4</v>
      </c>
    </row>
  </sheetData>
  <mergeCells count="7">
    <mergeCell ref="A11:A15"/>
    <mergeCell ref="A16:A19"/>
    <mergeCell ref="C2:F2"/>
    <mergeCell ref="A3:B3"/>
    <mergeCell ref="A4:A6"/>
    <mergeCell ref="A7:A8"/>
    <mergeCell ref="A9:A10"/>
  </mergeCells>
  <conditionalFormatting sqref="C12:F18 C4:F5 C7:F10">
    <cfRule type="colorScale" priority="2">
      <colorScale>
        <cfvo type="num" val="-3"/>
        <cfvo type="num" val="0"/>
        <cfvo type="num" val="3"/>
        <color rgb="FFF8696B"/>
        <color theme="0"/>
        <color rgb="FF63BE7B"/>
      </colorScale>
    </cfRule>
  </conditionalFormatting>
  <conditionalFormatting sqref="C19:F19">
    <cfRule type="colorScale" priority="1">
      <colorScale>
        <cfvo type="num" val="-3"/>
        <cfvo type="num" val="0"/>
        <cfvo type="num" val="3"/>
        <color rgb="FFF8696B"/>
        <color theme="0"/>
        <color rgb="FF63BE7B"/>
      </colorScale>
    </cfRule>
  </conditionalFormatting>
  <hyperlinks>
    <hyperlink ref="A3:B3" r:id="rId1" display="OPTION SKETCHES" xr:uid="{3F647108-19B8-4A5B-B767-E4E97FE27412}"/>
  </hyperlinks>
  <pageMargins left="0.7" right="0.7" top="0.75" bottom="0.75" header="0.3" footer="0.3"/>
  <pageSetup paperSize="8" scale="51"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18C5D-FF86-43D0-8CC4-9E5CF1526239}">
  <sheetPr>
    <pageSetUpPr fitToPage="1"/>
  </sheetPr>
  <dimension ref="A1:I21"/>
  <sheetViews>
    <sheetView zoomScale="70" zoomScaleNormal="70" workbookViewId="0">
      <selection activeCell="G1" sqref="G1:I1048576"/>
    </sheetView>
  </sheetViews>
  <sheetFormatPr defaultColWidth="9.140625" defaultRowHeight="15" x14ac:dyDescent="0.25"/>
  <cols>
    <col min="1" max="1" width="36.7109375" customWidth="1"/>
    <col min="2" max="2" width="71.7109375" customWidth="1"/>
    <col min="3" max="6" width="20.5703125" customWidth="1"/>
    <col min="7" max="7" width="60.7109375" style="21" customWidth="1"/>
    <col min="8" max="8" width="36.42578125" customWidth="1"/>
    <col min="9" max="9" width="21.5703125" customWidth="1"/>
  </cols>
  <sheetData>
    <row r="1" spans="1:9" ht="18.75" thickBot="1" x14ac:dyDescent="0.3">
      <c r="A1" s="4" t="s">
        <v>283</v>
      </c>
      <c r="B1" s="85"/>
    </row>
    <row r="2" spans="1:9" ht="19.5" customHeight="1" thickBot="1" x14ac:dyDescent="0.3">
      <c r="A2" s="11" t="s">
        <v>1</v>
      </c>
      <c r="B2" s="12" t="s">
        <v>2</v>
      </c>
      <c r="C2" s="104" t="s">
        <v>114</v>
      </c>
      <c r="D2" s="105"/>
      <c r="E2" s="105"/>
      <c r="F2" s="105"/>
      <c r="G2" s="46" t="s">
        <v>115</v>
      </c>
    </row>
    <row r="3" spans="1:9" ht="81" customHeight="1" thickTop="1" thickBot="1" x14ac:dyDescent="0.3">
      <c r="A3" s="106" t="s">
        <v>146</v>
      </c>
      <c r="B3" s="107"/>
      <c r="C3" s="1" t="s">
        <v>147</v>
      </c>
      <c r="D3" s="1" t="s">
        <v>148</v>
      </c>
      <c r="E3" s="1" t="s">
        <v>149</v>
      </c>
      <c r="F3" s="1" t="s">
        <v>150</v>
      </c>
    </row>
    <row r="4" spans="1:9" ht="108.6" customHeight="1" thickTop="1" thickBot="1" x14ac:dyDescent="0.3">
      <c r="A4" s="86" t="s">
        <v>6</v>
      </c>
      <c r="B4" s="2" t="s">
        <v>7</v>
      </c>
      <c r="C4" s="38">
        <v>2</v>
      </c>
      <c r="D4" s="38">
        <v>2</v>
      </c>
      <c r="E4" s="38">
        <v>3</v>
      </c>
      <c r="F4" s="38">
        <v>3</v>
      </c>
      <c r="G4" s="21" t="s">
        <v>151</v>
      </c>
      <c r="H4" s="21" t="s">
        <v>152</v>
      </c>
    </row>
    <row r="5" spans="1:9" ht="90.75" thickBot="1" x14ac:dyDescent="0.3">
      <c r="A5" s="87"/>
      <c r="B5" s="2" t="s">
        <v>18</v>
      </c>
      <c r="C5" s="38">
        <v>0</v>
      </c>
      <c r="D5" s="38">
        <v>0</v>
      </c>
      <c r="E5" s="38">
        <v>0</v>
      </c>
      <c r="F5" s="38">
        <v>0</v>
      </c>
      <c r="G5" s="21" t="s">
        <v>153</v>
      </c>
    </row>
    <row r="6" spans="1:9" ht="165" customHeight="1" thickBot="1" x14ac:dyDescent="0.3">
      <c r="A6" s="88"/>
      <c r="B6" s="2" t="s">
        <v>23</v>
      </c>
      <c r="C6" s="70">
        <v>-2</v>
      </c>
      <c r="D6" s="69">
        <v>-3</v>
      </c>
      <c r="E6" s="71">
        <v>0</v>
      </c>
      <c r="F6" s="69">
        <v>-3</v>
      </c>
      <c r="G6" s="67" t="s">
        <v>154</v>
      </c>
      <c r="H6" s="21" t="s">
        <v>155</v>
      </c>
      <c r="I6" s="21" t="s">
        <v>273</v>
      </c>
    </row>
    <row r="7" spans="1:9" ht="30.75" thickBot="1" x14ac:dyDescent="0.3">
      <c r="A7" s="90" t="s">
        <v>27</v>
      </c>
      <c r="B7" s="3" t="s">
        <v>28</v>
      </c>
      <c r="C7" s="38">
        <v>0</v>
      </c>
      <c r="D7" s="38">
        <v>2</v>
      </c>
      <c r="E7" s="38">
        <v>0</v>
      </c>
      <c r="F7" s="38">
        <v>2</v>
      </c>
      <c r="G7" s="21" t="s">
        <v>156</v>
      </c>
    </row>
    <row r="8" spans="1:9" ht="45.75" thickBot="1" x14ac:dyDescent="0.3">
      <c r="A8" s="92"/>
      <c r="B8" s="3" t="s">
        <v>30</v>
      </c>
      <c r="C8" s="38">
        <v>1</v>
      </c>
      <c r="D8" s="38">
        <v>1</v>
      </c>
      <c r="E8" s="38">
        <v>2</v>
      </c>
      <c r="F8" s="38">
        <v>2</v>
      </c>
      <c r="G8" s="21" t="s">
        <v>157</v>
      </c>
    </row>
    <row r="9" spans="1:9" ht="30" customHeight="1" thickBot="1" x14ac:dyDescent="0.3">
      <c r="A9" s="93" t="s">
        <v>32</v>
      </c>
      <c r="B9" s="2" t="s">
        <v>33</v>
      </c>
      <c r="C9" s="38">
        <f>'Bike LOS'!F56</f>
        <v>2</v>
      </c>
      <c r="D9" s="38">
        <f>'Bike LOS'!G56</f>
        <v>2</v>
      </c>
      <c r="E9" s="38">
        <f>'Bike LOS'!H56</f>
        <v>2</v>
      </c>
      <c r="F9" s="38">
        <f>'Bike LOS'!I56</f>
        <v>2</v>
      </c>
      <c r="G9" s="21" t="s">
        <v>133</v>
      </c>
    </row>
    <row r="10" spans="1:9" ht="30" customHeight="1" thickBot="1" x14ac:dyDescent="0.3">
      <c r="A10" s="88"/>
      <c r="B10" s="2" t="s">
        <v>35</v>
      </c>
      <c r="C10" s="38">
        <v>3</v>
      </c>
      <c r="D10" s="38">
        <v>3</v>
      </c>
      <c r="E10" s="38">
        <v>3</v>
      </c>
      <c r="F10" s="38">
        <v>3</v>
      </c>
      <c r="G10" s="21" t="s">
        <v>158</v>
      </c>
    </row>
    <row r="11" spans="1:9" ht="33" customHeight="1" thickBot="1" x14ac:dyDescent="0.3">
      <c r="A11" s="90" t="s">
        <v>41</v>
      </c>
      <c r="B11" s="3" t="s">
        <v>42</v>
      </c>
      <c r="C11" s="39" t="s">
        <v>44</v>
      </c>
      <c r="D11" s="39" t="s">
        <v>44</v>
      </c>
      <c r="E11" s="39" t="s">
        <v>44</v>
      </c>
      <c r="F11" s="39" t="s">
        <v>44</v>
      </c>
    </row>
    <row r="12" spans="1:9" ht="46.5" customHeight="1" thickBot="1" x14ac:dyDescent="0.3">
      <c r="A12" s="91"/>
      <c r="B12" s="3" t="s">
        <v>45</v>
      </c>
      <c r="C12" s="38">
        <v>2</v>
      </c>
      <c r="D12" s="38">
        <v>2</v>
      </c>
      <c r="E12" s="38">
        <v>2</v>
      </c>
      <c r="F12" s="38">
        <v>2</v>
      </c>
      <c r="G12" s="21" t="s">
        <v>135</v>
      </c>
      <c r="H12" s="21" t="s">
        <v>159</v>
      </c>
    </row>
    <row r="13" spans="1:9" ht="33" customHeight="1" thickBot="1" x14ac:dyDescent="0.3">
      <c r="A13" s="91"/>
      <c r="B13" s="3" t="s">
        <v>53</v>
      </c>
      <c r="C13" s="38">
        <v>0</v>
      </c>
      <c r="D13" s="38">
        <v>0</v>
      </c>
      <c r="E13" s="38">
        <v>0</v>
      </c>
      <c r="F13" s="38">
        <v>0</v>
      </c>
      <c r="G13" s="21" t="s">
        <v>136</v>
      </c>
    </row>
    <row r="14" spans="1:9" ht="33" customHeight="1" thickBot="1" x14ac:dyDescent="0.3">
      <c r="A14" s="91"/>
      <c r="B14" s="3" t="s">
        <v>55</v>
      </c>
      <c r="C14" s="38">
        <v>0</v>
      </c>
      <c r="D14" s="38">
        <v>0</v>
      </c>
      <c r="E14" s="38">
        <v>0</v>
      </c>
      <c r="F14" s="38">
        <v>0</v>
      </c>
      <c r="G14" s="21" t="s">
        <v>136</v>
      </c>
    </row>
    <row r="15" spans="1:9" ht="33" customHeight="1" thickBot="1" x14ac:dyDescent="0.3">
      <c r="A15" s="92"/>
      <c r="B15" s="3" t="s">
        <v>57</v>
      </c>
      <c r="C15" s="38">
        <v>0</v>
      </c>
      <c r="D15" s="38">
        <v>0</v>
      </c>
      <c r="E15" s="38">
        <v>0</v>
      </c>
      <c r="F15" s="38">
        <v>0</v>
      </c>
      <c r="G15" s="21" t="s">
        <v>136</v>
      </c>
    </row>
    <row r="16" spans="1:9" ht="33" customHeight="1" thickBot="1" x14ac:dyDescent="0.3">
      <c r="A16" s="93" t="s">
        <v>59</v>
      </c>
      <c r="B16" s="2" t="s">
        <v>60</v>
      </c>
      <c r="C16" s="38">
        <v>0</v>
      </c>
      <c r="D16" s="38">
        <v>0</v>
      </c>
      <c r="E16" s="38">
        <v>0</v>
      </c>
      <c r="F16" s="38">
        <v>0</v>
      </c>
      <c r="G16" s="21" t="s">
        <v>160</v>
      </c>
    </row>
    <row r="17" spans="1:7" ht="33" customHeight="1" thickBot="1" x14ac:dyDescent="0.3">
      <c r="A17" s="87"/>
      <c r="B17" s="2" t="s">
        <v>63</v>
      </c>
      <c r="C17" s="38">
        <v>-1</v>
      </c>
      <c r="D17" s="38">
        <v>-1</v>
      </c>
      <c r="E17" s="38">
        <v>-1</v>
      </c>
      <c r="F17" s="38">
        <v>-1</v>
      </c>
      <c r="G17" s="21" t="s">
        <v>161</v>
      </c>
    </row>
    <row r="18" spans="1:7" ht="31.15" customHeight="1" thickBot="1" x14ac:dyDescent="0.3">
      <c r="A18" s="87"/>
      <c r="B18" s="2" t="s">
        <v>67</v>
      </c>
      <c r="C18" s="38">
        <v>-1</v>
      </c>
      <c r="D18" s="38">
        <v>-1</v>
      </c>
      <c r="E18" s="38">
        <v>-2</v>
      </c>
      <c r="F18" s="38">
        <v>-2</v>
      </c>
      <c r="G18" s="21" t="s">
        <v>141</v>
      </c>
    </row>
    <row r="19" spans="1:7" ht="45.75" thickBot="1" x14ac:dyDescent="0.3">
      <c r="A19" s="88"/>
      <c r="B19" s="2" t="s">
        <v>73</v>
      </c>
      <c r="C19" s="40">
        <v>3</v>
      </c>
      <c r="D19" s="40">
        <v>3</v>
      </c>
      <c r="E19" s="40">
        <v>3</v>
      </c>
      <c r="F19" s="40">
        <v>3</v>
      </c>
      <c r="G19" s="21" t="s">
        <v>143</v>
      </c>
    </row>
    <row r="20" spans="1:7" ht="23.25" x14ac:dyDescent="0.35">
      <c r="B20" s="42" t="s">
        <v>144</v>
      </c>
      <c r="C20" s="45">
        <f>SUMPRODUCT('Scoring scale'!$G$4:$G$19,C4:C19)</f>
        <v>0.748</v>
      </c>
      <c r="D20" s="45">
        <f>SUMPRODUCT('Scoring scale'!$G$4:$G$19,D4:D19)</f>
        <v>0.88100000000000001</v>
      </c>
      <c r="E20" s="45">
        <f>SUMPRODUCT('Scoring scale'!$G$4:$G$19,E4:E19)</f>
        <v>0.99800000000000011</v>
      </c>
      <c r="F20" s="45">
        <f>SUMPRODUCT('Scoring scale'!$G$4:$G$19,F4:F19)</f>
        <v>0.997</v>
      </c>
    </row>
    <row r="21" spans="1:7" ht="23.25" x14ac:dyDescent="0.35">
      <c r="B21" s="43" t="s">
        <v>145</v>
      </c>
      <c r="C21" s="44">
        <f>RANK(C20,$C20:$F20)</f>
        <v>4</v>
      </c>
      <c r="D21" s="44">
        <f t="shared" ref="D21:F21" si="0">RANK(D20,$C20:$F20)</f>
        <v>3</v>
      </c>
      <c r="E21" s="44">
        <f t="shared" si="0"/>
        <v>1</v>
      </c>
      <c r="F21" s="44">
        <f t="shared" si="0"/>
        <v>2</v>
      </c>
    </row>
  </sheetData>
  <mergeCells count="7">
    <mergeCell ref="A11:A15"/>
    <mergeCell ref="A16:A19"/>
    <mergeCell ref="C2:F2"/>
    <mergeCell ref="A3:B3"/>
    <mergeCell ref="A4:A6"/>
    <mergeCell ref="A7:A8"/>
    <mergeCell ref="A9:A10"/>
  </mergeCells>
  <conditionalFormatting sqref="C12:F19 C4:F5 C7:F10">
    <cfRule type="colorScale" priority="1">
      <colorScale>
        <cfvo type="num" val="-3"/>
        <cfvo type="num" val="0"/>
        <cfvo type="num" val="3"/>
        <color rgb="FFF8696B"/>
        <color theme="0"/>
        <color rgb="FF63BE7B"/>
      </colorScale>
    </cfRule>
  </conditionalFormatting>
  <hyperlinks>
    <hyperlink ref="A3:B3" r:id="rId1" display="OPTION SKETCHES" xr:uid="{001454BA-A481-4E71-B567-D63992980F18}"/>
  </hyperlinks>
  <pageMargins left="0.7" right="0.7" top="0.75" bottom="0.75" header="0.3" footer="0.3"/>
  <pageSetup paperSize="8" scale="62"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94448-EFE8-47A2-8CEA-8A73D25B9EE4}">
  <sheetPr>
    <pageSetUpPr fitToPage="1"/>
  </sheetPr>
  <dimension ref="A1:I30"/>
  <sheetViews>
    <sheetView zoomScale="85" zoomScaleNormal="85" workbookViewId="0">
      <selection activeCell="B5" sqref="B5"/>
    </sheetView>
  </sheetViews>
  <sheetFormatPr defaultRowHeight="15" x14ac:dyDescent="0.25"/>
  <cols>
    <col min="1" max="1" width="22.28515625" customWidth="1"/>
    <col min="2" max="2" width="71.7109375" customWidth="1"/>
    <col min="3" max="6" width="20.5703125" customWidth="1"/>
    <col min="7" max="7" width="60.7109375" style="21" customWidth="1"/>
    <col min="8" max="8" width="22.28515625" customWidth="1"/>
    <col min="9" max="9" width="41.42578125" customWidth="1"/>
  </cols>
  <sheetData>
    <row r="1" spans="1:9" ht="18.75" thickBot="1" x14ac:dyDescent="0.3">
      <c r="A1" s="4" t="s">
        <v>284</v>
      </c>
    </row>
    <row r="2" spans="1:9" ht="19.5" customHeight="1" thickBot="1" x14ac:dyDescent="0.3">
      <c r="A2" s="11" t="s">
        <v>1</v>
      </c>
      <c r="B2" s="12" t="s">
        <v>2</v>
      </c>
      <c r="C2" s="104" t="s">
        <v>114</v>
      </c>
      <c r="D2" s="105"/>
      <c r="E2" s="105"/>
      <c r="F2" s="105"/>
      <c r="G2" s="46" t="s">
        <v>162</v>
      </c>
    </row>
    <row r="3" spans="1:9" ht="76.5" thickTop="1" thickBot="1" x14ac:dyDescent="0.3">
      <c r="A3" s="106" t="s">
        <v>116</v>
      </c>
      <c r="B3" s="107"/>
      <c r="C3" s="1" t="s">
        <v>163</v>
      </c>
      <c r="D3" s="1" t="s">
        <v>164</v>
      </c>
      <c r="E3" s="1" t="s">
        <v>165</v>
      </c>
      <c r="F3" s="1" t="s">
        <v>166</v>
      </c>
    </row>
    <row r="4" spans="1:9" ht="110.25" customHeight="1" thickTop="1" thickBot="1" x14ac:dyDescent="0.3">
      <c r="A4" s="86" t="s">
        <v>6</v>
      </c>
      <c r="B4" s="2" t="s">
        <v>7</v>
      </c>
      <c r="C4" s="38">
        <v>0</v>
      </c>
      <c r="D4" s="38">
        <v>2</v>
      </c>
      <c r="E4" s="38">
        <v>3</v>
      </c>
      <c r="F4" s="38">
        <v>2</v>
      </c>
      <c r="G4" s="21" t="s">
        <v>167</v>
      </c>
      <c r="H4" s="21" t="s">
        <v>168</v>
      </c>
      <c r="I4" s="21" t="s">
        <v>169</v>
      </c>
    </row>
    <row r="5" spans="1:9" ht="75.75" thickBot="1" x14ac:dyDescent="0.3">
      <c r="A5" s="87"/>
      <c r="B5" s="2" t="s">
        <v>18</v>
      </c>
      <c r="C5" s="38">
        <v>0</v>
      </c>
      <c r="D5" s="38">
        <v>0</v>
      </c>
      <c r="E5" s="38">
        <v>0</v>
      </c>
      <c r="F5" s="38">
        <v>0</v>
      </c>
      <c r="H5" s="21" t="s">
        <v>170</v>
      </c>
      <c r="I5" s="21" t="s">
        <v>171</v>
      </c>
    </row>
    <row r="6" spans="1:9" ht="149.25" customHeight="1" thickBot="1" x14ac:dyDescent="0.3">
      <c r="A6" s="88"/>
      <c r="B6" s="2" t="s">
        <v>23</v>
      </c>
      <c r="C6" s="69">
        <v>-3</v>
      </c>
      <c r="D6" s="69">
        <v>-3</v>
      </c>
      <c r="E6" s="69">
        <v>-3</v>
      </c>
      <c r="F6" s="69">
        <v>-3</v>
      </c>
      <c r="G6" s="67" t="s">
        <v>172</v>
      </c>
    </row>
    <row r="7" spans="1:9" ht="45.75" thickBot="1" x14ac:dyDescent="0.3">
      <c r="A7" s="90" t="s">
        <v>27</v>
      </c>
      <c r="B7" s="3" t="s">
        <v>28</v>
      </c>
      <c r="C7" s="38">
        <v>2</v>
      </c>
      <c r="D7" s="38">
        <v>2</v>
      </c>
      <c r="E7" s="38">
        <v>-1</v>
      </c>
      <c r="F7" s="38">
        <v>2</v>
      </c>
      <c r="G7" s="21" t="s">
        <v>173</v>
      </c>
    </row>
    <row r="8" spans="1:9" ht="36.75" customHeight="1" thickBot="1" x14ac:dyDescent="0.3">
      <c r="A8" s="92"/>
      <c r="B8" s="3" t="s">
        <v>30</v>
      </c>
      <c r="C8" s="38">
        <v>2</v>
      </c>
      <c r="D8" s="38">
        <v>2</v>
      </c>
      <c r="E8" s="38">
        <v>1</v>
      </c>
      <c r="F8" s="38">
        <v>2</v>
      </c>
      <c r="G8" s="21" t="s">
        <v>174</v>
      </c>
    </row>
    <row r="9" spans="1:9" ht="19.5" thickBot="1" x14ac:dyDescent="0.3">
      <c r="A9" s="93" t="s">
        <v>32</v>
      </c>
      <c r="B9" s="2" t="s">
        <v>33</v>
      </c>
      <c r="C9" s="38">
        <f>'Bike LOS'!F33</f>
        <v>1</v>
      </c>
      <c r="D9" s="38">
        <f>'Bike LOS'!G33</f>
        <v>2</v>
      </c>
      <c r="E9" s="38">
        <f>'Bike LOS'!H33</f>
        <v>2</v>
      </c>
      <c r="F9" s="38">
        <f>'Bike LOS'!I33</f>
        <v>2</v>
      </c>
      <c r="G9" s="21" t="s">
        <v>133</v>
      </c>
    </row>
    <row r="10" spans="1:9" ht="81" customHeight="1" thickBot="1" x14ac:dyDescent="0.3">
      <c r="A10" s="88"/>
      <c r="B10" s="2" t="s">
        <v>35</v>
      </c>
      <c r="C10" s="38">
        <v>1</v>
      </c>
      <c r="D10" s="38">
        <v>3</v>
      </c>
      <c r="E10" s="38">
        <v>3</v>
      </c>
      <c r="F10" s="38">
        <v>3</v>
      </c>
      <c r="G10" s="21" t="s">
        <v>175</v>
      </c>
    </row>
    <row r="11" spans="1:9" ht="33" customHeight="1" thickBot="1" x14ac:dyDescent="0.3">
      <c r="A11" s="90" t="s">
        <v>41</v>
      </c>
      <c r="B11" s="3" t="s">
        <v>42</v>
      </c>
      <c r="C11" s="39" t="s">
        <v>44</v>
      </c>
      <c r="D11" s="39" t="s">
        <v>44</v>
      </c>
      <c r="E11" s="39" t="s">
        <v>44</v>
      </c>
      <c r="F11" s="39" t="s">
        <v>44</v>
      </c>
    </row>
    <row r="12" spans="1:9" ht="33" customHeight="1" thickBot="1" x14ac:dyDescent="0.3">
      <c r="A12" s="91"/>
      <c r="B12" s="3" t="s">
        <v>45</v>
      </c>
      <c r="C12" s="38">
        <v>1</v>
      </c>
      <c r="D12" s="38">
        <v>3</v>
      </c>
      <c r="E12" s="38">
        <v>2</v>
      </c>
      <c r="F12" s="38">
        <v>2</v>
      </c>
      <c r="G12" s="21" t="s">
        <v>135</v>
      </c>
    </row>
    <row r="13" spans="1:9" ht="33" customHeight="1" thickBot="1" x14ac:dyDescent="0.3">
      <c r="A13" s="91"/>
      <c r="B13" s="3" t="s">
        <v>53</v>
      </c>
      <c r="C13" s="38">
        <v>0</v>
      </c>
      <c r="D13" s="38">
        <v>-1</v>
      </c>
      <c r="E13" s="38">
        <v>0</v>
      </c>
      <c r="F13" s="38">
        <v>-1</v>
      </c>
      <c r="G13" s="21" t="s">
        <v>176</v>
      </c>
    </row>
    <row r="14" spans="1:9" ht="33" customHeight="1" thickBot="1" x14ac:dyDescent="0.3">
      <c r="A14" s="91"/>
      <c r="B14" s="3" t="s">
        <v>55</v>
      </c>
      <c r="C14" s="38">
        <v>0</v>
      </c>
      <c r="D14" s="38">
        <v>0</v>
      </c>
      <c r="E14" s="38">
        <v>0</v>
      </c>
      <c r="F14" s="38">
        <v>0</v>
      </c>
      <c r="G14" s="21" t="s">
        <v>136</v>
      </c>
    </row>
    <row r="15" spans="1:9" ht="33" customHeight="1" thickBot="1" x14ac:dyDescent="0.3">
      <c r="A15" s="92"/>
      <c r="B15" s="3" t="s">
        <v>57</v>
      </c>
      <c r="C15" s="38">
        <v>0</v>
      </c>
      <c r="D15" s="38">
        <v>0</v>
      </c>
      <c r="E15" s="38">
        <v>0</v>
      </c>
      <c r="F15" s="38">
        <v>0</v>
      </c>
      <c r="G15" s="21" t="s">
        <v>136</v>
      </c>
    </row>
    <row r="16" spans="1:9" ht="33" customHeight="1" thickBot="1" x14ac:dyDescent="0.3">
      <c r="A16" s="93" t="s">
        <v>59</v>
      </c>
      <c r="B16" s="2" t="s">
        <v>60</v>
      </c>
      <c r="C16" s="38">
        <v>0</v>
      </c>
      <c r="D16" s="38">
        <v>0</v>
      </c>
      <c r="E16" s="38">
        <v>0</v>
      </c>
      <c r="F16" s="38">
        <v>0</v>
      </c>
      <c r="G16" s="21" t="s">
        <v>160</v>
      </c>
    </row>
    <row r="17" spans="1:7" ht="33" customHeight="1" thickBot="1" x14ac:dyDescent="0.3">
      <c r="A17" s="87"/>
      <c r="B17" s="2" t="s">
        <v>63</v>
      </c>
      <c r="C17" s="38">
        <v>0</v>
      </c>
      <c r="D17" s="38">
        <v>-1</v>
      </c>
      <c r="E17" s="38">
        <v>-1</v>
      </c>
      <c r="F17" s="38">
        <v>-1</v>
      </c>
      <c r="G17" s="21" t="s">
        <v>177</v>
      </c>
    </row>
    <row r="18" spans="1:7" ht="31.15" customHeight="1" thickBot="1" x14ac:dyDescent="0.3">
      <c r="A18" s="87"/>
      <c r="B18" s="2" t="s">
        <v>67</v>
      </c>
      <c r="C18" s="38">
        <v>-1</v>
      </c>
      <c r="D18" s="38">
        <v>-1</v>
      </c>
      <c r="E18" s="38">
        <v>-2</v>
      </c>
      <c r="F18" s="38">
        <v>-2</v>
      </c>
      <c r="G18" s="21" t="s">
        <v>141</v>
      </c>
    </row>
    <row r="19" spans="1:7" ht="45.75" thickBot="1" x14ac:dyDescent="0.3">
      <c r="A19" s="88"/>
      <c r="B19" s="2" t="s">
        <v>73</v>
      </c>
      <c r="C19" s="40">
        <v>3</v>
      </c>
      <c r="D19" s="40">
        <v>3</v>
      </c>
      <c r="E19" s="40">
        <v>3</v>
      </c>
      <c r="F19" s="40">
        <v>3</v>
      </c>
      <c r="G19" s="21" t="s">
        <v>143</v>
      </c>
    </row>
    <row r="20" spans="1:7" ht="29.25" thickBot="1" x14ac:dyDescent="0.3">
      <c r="A20" s="108" t="s">
        <v>77</v>
      </c>
      <c r="B20" s="13" t="s">
        <v>78</v>
      </c>
      <c r="C20" s="39" t="s">
        <v>44</v>
      </c>
      <c r="D20" s="39" t="s">
        <v>44</v>
      </c>
      <c r="E20" s="39" t="s">
        <v>44</v>
      </c>
      <c r="F20" s="39" t="s">
        <v>44</v>
      </c>
    </row>
    <row r="21" spans="1:7" ht="15.75" thickBot="1" x14ac:dyDescent="0.3">
      <c r="A21" s="108"/>
      <c r="B21" s="13" t="s">
        <v>80</v>
      </c>
      <c r="C21" s="39" t="s">
        <v>44</v>
      </c>
      <c r="D21" s="39" t="s">
        <v>44</v>
      </c>
      <c r="E21" s="39" t="s">
        <v>44</v>
      </c>
      <c r="F21" s="39" t="s">
        <v>44</v>
      </c>
    </row>
    <row r="22" spans="1:7" ht="29.25" thickBot="1" x14ac:dyDescent="0.3">
      <c r="A22" s="108"/>
      <c r="B22" s="13" t="s">
        <v>82</v>
      </c>
      <c r="C22" s="39" t="s">
        <v>44</v>
      </c>
      <c r="D22" s="39" t="s">
        <v>44</v>
      </c>
      <c r="E22" s="39" t="s">
        <v>44</v>
      </c>
      <c r="F22" s="39" t="s">
        <v>44</v>
      </c>
    </row>
    <row r="23" spans="1:7" ht="15.75" thickBot="1" x14ac:dyDescent="0.3">
      <c r="A23" s="108"/>
      <c r="B23" s="13" t="s">
        <v>84</v>
      </c>
      <c r="C23" s="39" t="s">
        <v>44</v>
      </c>
      <c r="D23" s="39" t="s">
        <v>44</v>
      </c>
      <c r="E23" s="39" t="s">
        <v>44</v>
      </c>
      <c r="F23" s="39" t="s">
        <v>44</v>
      </c>
    </row>
    <row r="24" spans="1:7" ht="43.5" thickBot="1" x14ac:dyDescent="0.3">
      <c r="A24" s="108"/>
      <c r="B24" s="13" t="s">
        <v>86</v>
      </c>
      <c r="C24" s="39" t="s">
        <v>44</v>
      </c>
      <c r="D24" s="39" t="s">
        <v>44</v>
      </c>
      <c r="E24" s="39" t="s">
        <v>44</v>
      </c>
      <c r="F24" s="39" t="s">
        <v>44</v>
      </c>
    </row>
    <row r="25" spans="1:7" ht="29.25" thickBot="1" x14ac:dyDescent="0.3">
      <c r="A25" s="108"/>
      <c r="B25" s="13" t="s">
        <v>88</v>
      </c>
      <c r="C25" s="39" t="s">
        <v>44</v>
      </c>
      <c r="D25" s="39" t="s">
        <v>44</v>
      </c>
      <c r="E25" s="39" t="s">
        <v>44</v>
      </c>
      <c r="F25" s="39" t="s">
        <v>44</v>
      </c>
    </row>
    <row r="26" spans="1:7" ht="45.75" thickBot="1" x14ac:dyDescent="0.3">
      <c r="A26" s="108"/>
      <c r="B26" s="10" t="s">
        <v>91</v>
      </c>
      <c r="C26" s="38">
        <v>1</v>
      </c>
      <c r="D26" s="38">
        <v>1</v>
      </c>
      <c r="E26" s="38">
        <v>1</v>
      </c>
      <c r="F26" s="38">
        <v>1</v>
      </c>
      <c r="G26" s="21" t="s">
        <v>281</v>
      </c>
    </row>
    <row r="27" spans="1:7" ht="29.25" thickBot="1" x14ac:dyDescent="0.3">
      <c r="A27" s="108"/>
      <c r="B27" s="13" t="s">
        <v>95</v>
      </c>
      <c r="C27" s="39" t="s">
        <v>44</v>
      </c>
      <c r="D27" s="39" t="s">
        <v>44</v>
      </c>
      <c r="E27" s="39" t="s">
        <v>44</v>
      </c>
      <c r="F27" s="39" t="s">
        <v>44</v>
      </c>
    </row>
    <row r="28" spans="1:7" ht="29.25" thickBot="1" x14ac:dyDescent="0.3">
      <c r="A28" s="108"/>
      <c r="B28" s="13" t="s">
        <v>98</v>
      </c>
      <c r="C28" s="39" t="s">
        <v>44</v>
      </c>
      <c r="D28" s="39" t="s">
        <v>44</v>
      </c>
      <c r="E28" s="39" t="s">
        <v>44</v>
      </c>
      <c r="F28" s="39" t="s">
        <v>44</v>
      </c>
    </row>
    <row r="29" spans="1:7" ht="23.25" x14ac:dyDescent="0.35">
      <c r="B29" s="42" t="s">
        <v>144</v>
      </c>
      <c r="C29" s="45">
        <f>SUMPRODUCT('Scoring scale'!$G$4:$G$28,C4:C28)</f>
        <v>0.59900000000000009</v>
      </c>
      <c r="D29" s="45">
        <f>SUMPRODUCT('Scoring scale'!$G$4:$G$28,D4:D28)</f>
        <v>1.0309999999999999</v>
      </c>
      <c r="E29" s="45">
        <f>SUMPRODUCT('Scoring scale'!$G$4:$G$28,E4:E28)</f>
        <v>0.64700000000000013</v>
      </c>
      <c r="F29" s="45">
        <f>SUMPRODUCT('Scoring scale'!$G$4:$G$28,F4:F28)</f>
        <v>0.93100000000000005</v>
      </c>
    </row>
    <row r="30" spans="1:7" ht="23.25" x14ac:dyDescent="0.35">
      <c r="B30" s="43" t="s">
        <v>145</v>
      </c>
      <c r="C30" s="44">
        <f>RANK(C29,$C29:$F29)</f>
        <v>4</v>
      </c>
      <c r="D30" s="44">
        <f>RANK(D29,$C29:$F29)</f>
        <v>1</v>
      </c>
      <c r="E30" s="44">
        <f>RANK(E29,$C29:$F29)</f>
        <v>3</v>
      </c>
      <c r="F30" s="44">
        <f>RANK(F29,$C29:$F29)</f>
        <v>2</v>
      </c>
    </row>
  </sheetData>
  <mergeCells count="8">
    <mergeCell ref="A20:A28"/>
    <mergeCell ref="C2:F2"/>
    <mergeCell ref="A3:B3"/>
    <mergeCell ref="A4:A6"/>
    <mergeCell ref="A7:A8"/>
    <mergeCell ref="A9:A10"/>
    <mergeCell ref="A11:A15"/>
    <mergeCell ref="A16:A19"/>
  </mergeCells>
  <conditionalFormatting sqref="C12:F15">
    <cfRule type="colorScale" priority="6">
      <colorScale>
        <cfvo type="num" val="-3"/>
        <cfvo type="num" val="0"/>
        <cfvo type="num" val="3"/>
        <color rgb="FFF8696B"/>
        <color theme="0"/>
        <color rgb="FF63BE7B"/>
      </colorScale>
    </cfRule>
  </conditionalFormatting>
  <conditionalFormatting sqref="C4:F5 C7:F10">
    <cfRule type="colorScale" priority="5">
      <colorScale>
        <cfvo type="num" val="-3"/>
        <cfvo type="num" val="0"/>
        <cfvo type="num" val="3"/>
        <color rgb="FFF8696B"/>
        <color theme="0"/>
        <color rgb="FF63BE7B"/>
      </colorScale>
    </cfRule>
  </conditionalFormatting>
  <conditionalFormatting sqref="C16:F17">
    <cfRule type="colorScale" priority="4">
      <colorScale>
        <cfvo type="num" val="-3"/>
        <cfvo type="num" val="0"/>
        <cfvo type="num" val="3"/>
        <color rgb="FFF8696B"/>
        <color theme="0"/>
        <color rgb="FF63BE7B"/>
      </colorScale>
    </cfRule>
  </conditionalFormatting>
  <conditionalFormatting sqref="C26:F26">
    <cfRule type="colorScale" priority="3">
      <colorScale>
        <cfvo type="num" val="-3"/>
        <cfvo type="num" val="0"/>
        <cfvo type="num" val="3"/>
        <color rgb="FFF8696B"/>
        <color theme="0"/>
        <color rgb="FF63BE7B"/>
      </colorScale>
    </cfRule>
  </conditionalFormatting>
  <conditionalFormatting sqref="C19:F19">
    <cfRule type="colorScale" priority="2">
      <colorScale>
        <cfvo type="num" val="-3"/>
        <cfvo type="num" val="0"/>
        <cfvo type="num" val="3"/>
        <color rgb="FFF8696B"/>
        <color theme="0"/>
        <color rgb="FF63BE7B"/>
      </colorScale>
    </cfRule>
  </conditionalFormatting>
  <conditionalFormatting sqref="C18:F18">
    <cfRule type="colorScale" priority="1">
      <colorScale>
        <cfvo type="num" val="-3"/>
        <cfvo type="num" val="0"/>
        <cfvo type="num" val="3"/>
        <color rgb="FFF8696B"/>
        <color theme="0"/>
        <color rgb="FF63BE7B"/>
      </colorScale>
    </cfRule>
  </conditionalFormatting>
  <hyperlinks>
    <hyperlink ref="A3:B3" r:id="rId1" display="OPTION SKETCHES" xr:uid="{EF7EBD3B-517C-4BAB-AAB3-A193E3BC20CB}"/>
  </hyperlinks>
  <pageMargins left="0.7" right="0.7" top="0.75" bottom="0.75" header="0.3" footer="0.3"/>
  <pageSetup paperSize="8" scale="6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E2459-B096-4A63-9438-D176A407B8F4}">
  <dimension ref="B1:O130"/>
  <sheetViews>
    <sheetView workbookViewId="0">
      <selection activeCell="B29" sqref="B29"/>
    </sheetView>
  </sheetViews>
  <sheetFormatPr defaultRowHeight="15" x14ac:dyDescent="0.25"/>
  <cols>
    <col min="2" max="9" width="20.7109375" customWidth="1"/>
    <col min="10" max="10" width="81.28515625" style="21" customWidth="1"/>
    <col min="11" max="11" width="29.85546875" customWidth="1"/>
    <col min="12" max="15" width="12.7109375" style="20" customWidth="1"/>
  </cols>
  <sheetData>
    <row r="1" spans="2:15" ht="23.25" x14ac:dyDescent="0.35">
      <c r="B1" s="42" t="s">
        <v>178</v>
      </c>
    </row>
    <row r="3" spans="2:15" x14ac:dyDescent="0.25">
      <c r="B3" s="37" t="s">
        <v>179</v>
      </c>
    </row>
    <row r="5" spans="2:15" ht="30" x14ac:dyDescent="0.25">
      <c r="B5" s="30" t="s">
        <v>180</v>
      </c>
      <c r="C5" s="20" t="s">
        <v>181</v>
      </c>
      <c r="D5" s="20" t="s">
        <v>182</v>
      </c>
      <c r="E5" s="20" t="s">
        <v>183</v>
      </c>
      <c r="F5" s="20" t="s">
        <v>184</v>
      </c>
      <c r="G5" s="20" t="s">
        <v>185</v>
      </c>
      <c r="H5" s="20" t="s">
        <v>186</v>
      </c>
      <c r="I5" s="20" t="s">
        <v>187</v>
      </c>
      <c r="J5" s="76" t="s">
        <v>115</v>
      </c>
      <c r="K5" s="63"/>
      <c r="L5" s="35" t="str">
        <f>G5</f>
        <v>Pedestrian</v>
      </c>
      <c r="M5" s="35" t="str">
        <f>H5</f>
        <v>Cyclist</v>
      </c>
      <c r="N5" s="35" t="str">
        <f>F5</f>
        <v>Other (bus)</v>
      </c>
      <c r="O5" s="35" t="str">
        <f>H11</f>
        <v>Traffic</v>
      </c>
    </row>
    <row r="6" spans="2:15" x14ac:dyDescent="0.25">
      <c r="B6" t="s">
        <v>188</v>
      </c>
      <c r="C6" s="20">
        <v>4</v>
      </c>
      <c r="D6" s="20">
        <v>4</v>
      </c>
      <c r="E6" s="20">
        <v>4</v>
      </c>
      <c r="F6" s="20">
        <v>4</v>
      </c>
      <c r="G6" s="20">
        <v>4</v>
      </c>
      <c r="H6" s="20">
        <v>4</v>
      </c>
      <c r="I6" s="20">
        <v>4</v>
      </c>
      <c r="K6" s="63" t="str">
        <f>B13</f>
        <v>Adelaide Road - Option 1A</v>
      </c>
      <c r="L6" s="35">
        <f>G18</f>
        <v>0</v>
      </c>
      <c r="M6" s="35">
        <f>H18</f>
        <v>16</v>
      </c>
      <c r="N6" s="35">
        <f>F18</f>
        <v>0</v>
      </c>
      <c r="O6" s="35">
        <f>I20</f>
        <v>0</v>
      </c>
    </row>
    <row r="7" spans="2:15" x14ac:dyDescent="0.25">
      <c r="B7" t="s">
        <v>189</v>
      </c>
      <c r="C7" s="20">
        <v>1</v>
      </c>
      <c r="D7" s="20">
        <v>1</v>
      </c>
      <c r="E7" s="20">
        <v>2</v>
      </c>
      <c r="F7" s="20">
        <v>2</v>
      </c>
      <c r="G7" s="20">
        <v>2</v>
      </c>
      <c r="H7" s="20">
        <v>4</v>
      </c>
      <c r="I7" s="20">
        <v>2</v>
      </c>
      <c r="K7" s="63" t="str">
        <f>B21</f>
        <v>Adelaide Road - Option 1B</v>
      </c>
      <c r="L7" s="35">
        <f>G26</f>
        <v>-16</v>
      </c>
      <c r="M7" s="35">
        <f>H26</f>
        <v>48</v>
      </c>
      <c r="N7" s="35">
        <f>F26</f>
        <v>0</v>
      </c>
      <c r="O7" s="35">
        <f>I28</f>
        <v>-2</v>
      </c>
    </row>
    <row r="8" spans="2:15" x14ac:dyDescent="0.25">
      <c r="B8" t="s">
        <v>190</v>
      </c>
      <c r="C8" s="20">
        <v>2</v>
      </c>
      <c r="D8" s="20">
        <v>2</v>
      </c>
      <c r="E8" s="20">
        <v>3</v>
      </c>
      <c r="F8" s="20">
        <v>2</v>
      </c>
      <c r="G8" s="20">
        <v>4</v>
      </c>
      <c r="H8" s="20">
        <v>4</v>
      </c>
      <c r="I8" s="20">
        <v>4</v>
      </c>
      <c r="K8" s="64" t="str">
        <f>B29</f>
        <v>Adelaide Road - Option 2A</v>
      </c>
      <c r="L8" s="35">
        <f>G34</f>
        <v>0</v>
      </c>
      <c r="M8" s="35">
        <f>H34</f>
        <v>32</v>
      </c>
      <c r="N8" s="35">
        <f>F34</f>
        <v>0</v>
      </c>
      <c r="O8" s="35">
        <f>I36</f>
        <v>0</v>
      </c>
    </row>
    <row r="9" spans="2:15" s="27" customFormat="1" x14ac:dyDescent="0.25">
      <c r="B9" s="27" t="s">
        <v>191</v>
      </c>
      <c r="C9" s="28">
        <f>PRODUCT(C6:C8)</f>
        <v>8</v>
      </c>
      <c r="D9" s="28">
        <f t="shared" ref="D9:I9" si="0">PRODUCT(D6:D8)</f>
        <v>8</v>
      </c>
      <c r="E9" s="28">
        <f t="shared" si="0"/>
        <v>24</v>
      </c>
      <c r="F9" s="29">
        <f t="shared" si="0"/>
        <v>16</v>
      </c>
      <c r="G9" s="29">
        <f t="shared" si="0"/>
        <v>32</v>
      </c>
      <c r="H9" s="29">
        <f t="shared" si="0"/>
        <v>64</v>
      </c>
      <c r="I9" s="28">
        <f t="shared" si="0"/>
        <v>32</v>
      </c>
      <c r="J9" s="46"/>
      <c r="K9" s="63" t="str">
        <f>B37</f>
        <v>Adelaide Road - Option 2B</v>
      </c>
      <c r="L9" s="65">
        <f>G42</f>
        <v>-16</v>
      </c>
      <c r="M9" s="65">
        <f>H42</f>
        <v>32</v>
      </c>
      <c r="N9" s="65">
        <f>F42</f>
        <v>0</v>
      </c>
      <c r="O9" s="65">
        <f>I44</f>
        <v>-2</v>
      </c>
    </row>
    <row r="10" spans="2:15" x14ac:dyDescent="0.25">
      <c r="C10" s="20"/>
      <c r="D10" s="20"/>
      <c r="E10" s="20"/>
      <c r="F10" s="20"/>
      <c r="G10" s="20"/>
      <c r="H10" s="20"/>
      <c r="I10" s="20"/>
    </row>
    <row r="11" spans="2:15" x14ac:dyDescent="0.25">
      <c r="C11" s="20"/>
      <c r="D11" s="20"/>
      <c r="E11" s="20"/>
      <c r="F11" s="20"/>
      <c r="G11" s="20"/>
      <c r="H11" s="20" t="s">
        <v>192</v>
      </c>
      <c r="I11" s="29">
        <f>AVERAGE(C9:E9,I9)</f>
        <v>18</v>
      </c>
    </row>
    <row r="13" spans="2:15" ht="30" x14ac:dyDescent="0.25">
      <c r="B13" s="30" t="s">
        <v>193</v>
      </c>
      <c r="C13" s="20" t="s">
        <v>181</v>
      </c>
      <c r="D13" s="20" t="s">
        <v>182</v>
      </c>
      <c r="E13" s="20" t="s">
        <v>183</v>
      </c>
      <c r="F13" s="20" t="s">
        <v>184</v>
      </c>
      <c r="G13" s="20" t="s">
        <v>185</v>
      </c>
      <c r="H13" s="20" t="s">
        <v>186</v>
      </c>
      <c r="I13" s="20" t="s">
        <v>187</v>
      </c>
      <c r="J13" s="76" t="s">
        <v>115</v>
      </c>
    </row>
    <row r="14" spans="2:15" x14ac:dyDescent="0.25">
      <c r="B14" t="s">
        <v>188</v>
      </c>
      <c r="C14" s="20">
        <v>4</v>
      </c>
      <c r="D14" s="20">
        <v>4</v>
      </c>
      <c r="E14" s="20">
        <v>4</v>
      </c>
      <c r="F14" s="20">
        <v>4</v>
      </c>
      <c r="G14" s="20">
        <v>4</v>
      </c>
      <c r="H14" s="20">
        <v>4</v>
      </c>
      <c r="I14" s="20">
        <v>4</v>
      </c>
      <c r="J14" s="21" t="s">
        <v>194</v>
      </c>
    </row>
    <row r="15" spans="2:15" x14ac:dyDescent="0.25">
      <c r="B15" t="s">
        <v>189</v>
      </c>
      <c r="C15" s="20">
        <v>1</v>
      </c>
      <c r="D15" s="20">
        <v>1</v>
      </c>
      <c r="E15" s="20">
        <v>2</v>
      </c>
      <c r="F15" s="20">
        <v>2</v>
      </c>
      <c r="G15" s="20">
        <v>2</v>
      </c>
      <c r="H15" s="20">
        <v>3</v>
      </c>
      <c r="I15" s="20">
        <v>2</v>
      </c>
    </row>
    <row r="16" spans="2:15" x14ac:dyDescent="0.25">
      <c r="B16" t="s">
        <v>190</v>
      </c>
      <c r="C16" s="20">
        <v>2</v>
      </c>
      <c r="D16" s="20">
        <v>2</v>
      </c>
      <c r="E16" s="20">
        <v>3</v>
      </c>
      <c r="F16" s="20">
        <v>2</v>
      </c>
      <c r="G16" s="20">
        <v>4</v>
      </c>
      <c r="H16" s="20">
        <v>4</v>
      </c>
      <c r="I16" s="20">
        <v>4</v>
      </c>
    </row>
    <row r="17" spans="2:15" x14ac:dyDescent="0.25">
      <c r="B17" s="27" t="s">
        <v>191</v>
      </c>
      <c r="C17" s="28">
        <f>PRODUCT(C14:C16)</f>
        <v>8</v>
      </c>
      <c r="D17" s="28">
        <f t="shared" ref="D17" si="1">PRODUCT(D14:D16)</f>
        <v>8</v>
      </c>
      <c r="E17" s="28">
        <f t="shared" ref="E17" si="2">PRODUCT(E14:E16)</f>
        <v>24</v>
      </c>
      <c r="F17" s="29">
        <f t="shared" ref="F17" si="3">PRODUCT(F14:F16)</f>
        <v>16</v>
      </c>
      <c r="G17" s="29">
        <f t="shared" ref="G17" si="4">PRODUCT(G14:G16)</f>
        <v>32</v>
      </c>
      <c r="H17" s="29">
        <f t="shared" ref="H17" si="5">PRODUCT(H14:H16)</f>
        <v>48</v>
      </c>
      <c r="I17" s="28">
        <f t="shared" ref="I17" si="6">PRODUCT(I14:I16)</f>
        <v>32</v>
      </c>
    </row>
    <row r="18" spans="2:15" x14ac:dyDescent="0.25">
      <c r="C18" s="20"/>
      <c r="D18" s="20"/>
      <c r="E18" s="20"/>
      <c r="F18" s="35">
        <f>F$9-F17</f>
        <v>0</v>
      </c>
      <c r="G18" s="35">
        <f t="shared" ref="G18:H18" si="7">G$9-G17</f>
        <v>0</v>
      </c>
      <c r="H18" s="35">
        <f t="shared" si="7"/>
        <v>16</v>
      </c>
      <c r="I18" s="20"/>
    </row>
    <row r="19" spans="2:15" x14ac:dyDescent="0.25">
      <c r="C19" s="20"/>
      <c r="D19" s="20"/>
      <c r="E19" s="20"/>
      <c r="F19" s="20"/>
      <c r="G19" s="20"/>
      <c r="H19" s="20" t="s">
        <v>192</v>
      </c>
      <c r="I19" s="29">
        <f>AVERAGE(C17:E17,I17)</f>
        <v>18</v>
      </c>
      <c r="L19" s="36"/>
      <c r="M19" s="36"/>
      <c r="N19" s="36"/>
      <c r="O19" s="36"/>
    </row>
    <row r="20" spans="2:15" x14ac:dyDescent="0.25">
      <c r="I20" s="35">
        <f>I$11-I19</f>
        <v>0</v>
      </c>
    </row>
    <row r="21" spans="2:15" ht="30" x14ac:dyDescent="0.25">
      <c r="B21" s="30" t="s">
        <v>195</v>
      </c>
      <c r="C21" s="20" t="s">
        <v>181</v>
      </c>
      <c r="D21" s="20" t="s">
        <v>182</v>
      </c>
      <c r="E21" s="20" t="s">
        <v>183</v>
      </c>
      <c r="F21" s="20" t="s">
        <v>184</v>
      </c>
      <c r="G21" s="20" t="s">
        <v>185</v>
      </c>
      <c r="H21" s="20" t="s">
        <v>186</v>
      </c>
      <c r="I21" s="20" t="s">
        <v>187</v>
      </c>
      <c r="J21" s="76" t="s">
        <v>115</v>
      </c>
    </row>
    <row r="22" spans="2:15" x14ac:dyDescent="0.25">
      <c r="B22" t="s">
        <v>188</v>
      </c>
      <c r="C22" s="20">
        <v>4</v>
      </c>
      <c r="D22" s="20">
        <v>4</v>
      </c>
      <c r="E22" s="20">
        <v>4</v>
      </c>
      <c r="F22" s="20">
        <v>4</v>
      </c>
      <c r="G22" s="20">
        <v>4</v>
      </c>
      <c r="H22" s="20">
        <v>4</v>
      </c>
      <c r="I22" s="20">
        <v>4</v>
      </c>
      <c r="J22" s="21" t="s">
        <v>196</v>
      </c>
    </row>
    <row r="23" spans="2:15" x14ac:dyDescent="0.25">
      <c r="B23" t="s">
        <v>189</v>
      </c>
      <c r="C23" s="20">
        <v>1</v>
      </c>
      <c r="D23" s="20">
        <v>2</v>
      </c>
      <c r="E23" s="20">
        <v>2</v>
      </c>
      <c r="F23" s="20">
        <v>2</v>
      </c>
      <c r="G23" s="20">
        <v>3</v>
      </c>
      <c r="H23" s="20">
        <v>1</v>
      </c>
      <c r="I23" s="20">
        <v>2</v>
      </c>
      <c r="J23" s="21" t="s">
        <v>197</v>
      </c>
    </row>
    <row r="24" spans="2:15" x14ac:dyDescent="0.25">
      <c r="B24" t="s">
        <v>190</v>
      </c>
      <c r="C24" s="20">
        <v>2</v>
      </c>
      <c r="D24" s="20">
        <v>2</v>
      </c>
      <c r="E24" s="20">
        <v>3</v>
      </c>
      <c r="F24" s="20">
        <v>2</v>
      </c>
      <c r="G24" s="20">
        <v>4</v>
      </c>
      <c r="H24" s="20">
        <v>4</v>
      </c>
      <c r="I24" s="20">
        <v>4</v>
      </c>
    </row>
    <row r="25" spans="2:15" x14ac:dyDescent="0.25">
      <c r="B25" s="27" t="s">
        <v>191</v>
      </c>
      <c r="C25" s="28">
        <f>PRODUCT(C22:C24)</f>
        <v>8</v>
      </c>
      <c r="D25" s="28">
        <f t="shared" ref="D25" si="8">PRODUCT(D22:D24)</f>
        <v>16</v>
      </c>
      <c r="E25" s="28">
        <f t="shared" ref="E25" si="9">PRODUCT(E22:E24)</f>
        <v>24</v>
      </c>
      <c r="F25" s="29">
        <f t="shared" ref="F25" si="10">PRODUCT(F22:F24)</f>
        <v>16</v>
      </c>
      <c r="G25" s="29">
        <f t="shared" ref="G25" si="11">PRODUCT(G22:G24)</f>
        <v>48</v>
      </c>
      <c r="H25" s="29">
        <f t="shared" ref="H25" si="12">PRODUCT(H22:H24)</f>
        <v>16</v>
      </c>
      <c r="I25" s="28">
        <f t="shared" ref="I25" si="13">PRODUCT(I22:I24)</f>
        <v>32</v>
      </c>
    </row>
    <row r="26" spans="2:15" x14ac:dyDescent="0.25">
      <c r="C26" s="20"/>
      <c r="D26" s="20"/>
      <c r="E26" s="20"/>
      <c r="F26" s="35">
        <f>F$9-F25</f>
        <v>0</v>
      </c>
      <c r="G26" s="35">
        <f t="shared" ref="G26" si="14">G$9-G25</f>
        <v>-16</v>
      </c>
      <c r="H26" s="35">
        <f t="shared" ref="H26" si="15">H$9-H25</f>
        <v>48</v>
      </c>
      <c r="I26" s="20"/>
    </row>
    <row r="27" spans="2:15" x14ac:dyDescent="0.25">
      <c r="C27" s="20"/>
      <c r="D27" s="20"/>
      <c r="E27" s="20"/>
      <c r="F27" s="20"/>
      <c r="G27" s="20"/>
      <c r="H27" s="20" t="s">
        <v>192</v>
      </c>
      <c r="I27" s="29">
        <f>AVERAGE(C25:E25,I25)</f>
        <v>20</v>
      </c>
    </row>
    <row r="28" spans="2:15" x14ac:dyDescent="0.25">
      <c r="I28" s="35">
        <f>I$11-I27</f>
        <v>-2</v>
      </c>
    </row>
    <row r="29" spans="2:15" ht="30" x14ac:dyDescent="0.25">
      <c r="B29" s="30" t="s">
        <v>198</v>
      </c>
      <c r="C29" s="20" t="s">
        <v>181</v>
      </c>
      <c r="D29" s="20" t="s">
        <v>182</v>
      </c>
      <c r="E29" s="20" t="s">
        <v>183</v>
      </c>
      <c r="F29" s="20" t="s">
        <v>184</v>
      </c>
      <c r="G29" s="20" t="s">
        <v>185</v>
      </c>
      <c r="H29" s="20" t="s">
        <v>186</v>
      </c>
      <c r="I29" s="20" t="s">
        <v>187</v>
      </c>
      <c r="J29" s="76" t="s">
        <v>115</v>
      </c>
    </row>
    <row r="30" spans="2:15" x14ac:dyDescent="0.25">
      <c r="B30" t="s">
        <v>188</v>
      </c>
      <c r="C30" s="20">
        <v>4</v>
      </c>
      <c r="D30" s="20">
        <v>4</v>
      </c>
      <c r="E30" s="20">
        <v>4</v>
      </c>
      <c r="F30" s="20">
        <v>4</v>
      </c>
      <c r="G30" s="20">
        <v>4</v>
      </c>
      <c r="H30" s="20">
        <v>4</v>
      </c>
      <c r="I30" s="20">
        <v>4</v>
      </c>
      <c r="J30" s="21" t="s">
        <v>199</v>
      </c>
    </row>
    <row r="31" spans="2:15" ht="45" x14ac:dyDescent="0.25">
      <c r="B31" t="s">
        <v>189</v>
      </c>
      <c r="C31" s="20">
        <v>1</v>
      </c>
      <c r="D31" s="20">
        <v>1</v>
      </c>
      <c r="E31" s="20">
        <v>2</v>
      </c>
      <c r="F31" s="20">
        <v>2</v>
      </c>
      <c r="G31" s="20">
        <v>2</v>
      </c>
      <c r="H31" s="20">
        <v>2</v>
      </c>
      <c r="I31" s="20">
        <v>2</v>
      </c>
      <c r="J31" s="21" t="s">
        <v>274</v>
      </c>
    </row>
    <row r="32" spans="2:15" x14ac:dyDescent="0.25">
      <c r="B32" t="s">
        <v>190</v>
      </c>
      <c r="C32" s="20">
        <v>2</v>
      </c>
      <c r="D32" s="20">
        <v>2</v>
      </c>
      <c r="E32" s="20">
        <v>3</v>
      </c>
      <c r="F32" s="20">
        <v>2</v>
      </c>
      <c r="G32" s="20">
        <v>4</v>
      </c>
      <c r="H32" s="20">
        <v>4</v>
      </c>
      <c r="I32" s="20">
        <v>4</v>
      </c>
    </row>
    <row r="33" spans="2:15" x14ac:dyDescent="0.25">
      <c r="B33" s="27" t="s">
        <v>191</v>
      </c>
      <c r="C33" s="28">
        <f>PRODUCT(C30:C32)</f>
        <v>8</v>
      </c>
      <c r="D33" s="28">
        <f t="shared" ref="D33" si="16">PRODUCT(D30:D32)</f>
        <v>8</v>
      </c>
      <c r="E33" s="28">
        <f t="shared" ref="E33" si="17">PRODUCT(E30:E32)</f>
        <v>24</v>
      </c>
      <c r="F33" s="29">
        <f t="shared" ref="F33" si="18">PRODUCT(F30:F32)</f>
        <v>16</v>
      </c>
      <c r="G33" s="29">
        <f t="shared" ref="G33" si="19">PRODUCT(G30:G32)</f>
        <v>32</v>
      </c>
      <c r="H33" s="29">
        <f t="shared" ref="H33" si="20">PRODUCT(H30:H32)</f>
        <v>32</v>
      </c>
      <c r="I33" s="28">
        <f t="shared" ref="I33" si="21">PRODUCT(I30:I32)</f>
        <v>32</v>
      </c>
    </row>
    <row r="34" spans="2:15" x14ac:dyDescent="0.25">
      <c r="C34" s="20"/>
      <c r="D34" s="20"/>
      <c r="E34" s="20"/>
      <c r="F34" s="35">
        <f>F$9-F33</f>
        <v>0</v>
      </c>
      <c r="G34" s="35">
        <f t="shared" ref="G34" si="22">G$9-G33</f>
        <v>0</v>
      </c>
      <c r="H34" s="35">
        <f t="shared" ref="H34" si="23">H$9-H33</f>
        <v>32</v>
      </c>
      <c r="I34" s="20"/>
    </row>
    <row r="35" spans="2:15" x14ac:dyDescent="0.25">
      <c r="C35" s="20"/>
      <c r="D35" s="20"/>
      <c r="E35" s="20"/>
      <c r="F35" s="20"/>
      <c r="G35" s="20"/>
      <c r="H35" s="20" t="s">
        <v>192</v>
      </c>
      <c r="I35" s="29">
        <f>AVERAGE(C33:E33,I33)</f>
        <v>18</v>
      </c>
    </row>
    <row r="36" spans="2:15" x14ac:dyDescent="0.25">
      <c r="I36" s="35">
        <f>I$11-I35</f>
        <v>0</v>
      </c>
    </row>
    <row r="37" spans="2:15" ht="30" x14ac:dyDescent="0.25">
      <c r="B37" s="30" t="s">
        <v>200</v>
      </c>
      <c r="C37" s="20" t="s">
        <v>181</v>
      </c>
      <c r="D37" s="20" t="s">
        <v>182</v>
      </c>
      <c r="E37" s="20" t="s">
        <v>183</v>
      </c>
      <c r="F37" s="20" t="s">
        <v>184</v>
      </c>
      <c r="G37" s="20" t="s">
        <v>185</v>
      </c>
      <c r="H37" s="20" t="s">
        <v>186</v>
      </c>
      <c r="I37" s="20" t="s">
        <v>187</v>
      </c>
      <c r="J37" s="76" t="s">
        <v>115</v>
      </c>
    </row>
    <row r="38" spans="2:15" x14ac:dyDescent="0.25">
      <c r="B38" t="s">
        <v>188</v>
      </c>
      <c r="C38" s="20">
        <v>4</v>
      </c>
      <c r="D38" s="20">
        <v>4</v>
      </c>
      <c r="E38" s="20">
        <v>4</v>
      </c>
      <c r="F38" s="20">
        <v>4</v>
      </c>
      <c r="G38" s="20">
        <v>4</v>
      </c>
      <c r="H38" s="20">
        <v>4</v>
      </c>
      <c r="I38" s="20">
        <v>4</v>
      </c>
      <c r="J38" s="21" t="s">
        <v>196</v>
      </c>
    </row>
    <row r="39" spans="2:15" ht="60" x14ac:dyDescent="0.25">
      <c r="B39" t="s">
        <v>189</v>
      </c>
      <c r="C39" s="20">
        <v>1</v>
      </c>
      <c r="D39" s="20">
        <v>2</v>
      </c>
      <c r="E39" s="20">
        <v>2</v>
      </c>
      <c r="F39" s="20">
        <v>2</v>
      </c>
      <c r="G39" s="20">
        <v>3</v>
      </c>
      <c r="H39" s="20">
        <v>2</v>
      </c>
      <c r="I39" s="20">
        <v>2</v>
      </c>
      <c r="J39" s="21" t="s">
        <v>275</v>
      </c>
    </row>
    <row r="40" spans="2:15" x14ac:dyDescent="0.25">
      <c r="B40" t="s">
        <v>190</v>
      </c>
      <c r="C40" s="20">
        <v>2</v>
      </c>
      <c r="D40" s="20">
        <v>2</v>
      </c>
      <c r="E40" s="20">
        <v>3</v>
      </c>
      <c r="F40" s="20">
        <v>2</v>
      </c>
      <c r="G40" s="20">
        <v>4</v>
      </c>
      <c r="H40" s="20">
        <v>4</v>
      </c>
      <c r="I40" s="20">
        <v>4</v>
      </c>
    </row>
    <row r="41" spans="2:15" x14ac:dyDescent="0.25">
      <c r="B41" s="27" t="s">
        <v>191</v>
      </c>
      <c r="C41" s="28">
        <f>PRODUCT(C38:C40)</f>
        <v>8</v>
      </c>
      <c r="D41" s="28">
        <f t="shared" ref="D41" si="24">PRODUCT(D38:D40)</f>
        <v>16</v>
      </c>
      <c r="E41" s="28">
        <f t="shared" ref="E41" si="25">PRODUCT(E38:E40)</f>
        <v>24</v>
      </c>
      <c r="F41" s="29">
        <f t="shared" ref="F41" si="26">PRODUCT(F38:F40)</f>
        <v>16</v>
      </c>
      <c r="G41" s="29">
        <f t="shared" ref="G41" si="27">PRODUCT(G38:G40)</f>
        <v>48</v>
      </c>
      <c r="H41" s="29">
        <f t="shared" ref="H41" si="28">PRODUCT(H38:H40)</f>
        <v>32</v>
      </c>
      <c r="I41" s="28">
        <f t="shared" ref="I41" si="29">PRODUCT(I38:I40)</f>
        <v>32</v>
      </c>
    </row>
    <row r="42" spans="2:15" x14ac:dyDescent="0.25">
      <c r="C42" s="20"/>
      <c r="D42" s="20"/>
      <c r="E42" s="20"/>
      <c r="F42" s="35">
        <f>F$9-F41</f>
        <v>0</v>
      </c>
      <c r="G42" s="35">
        <f t="shared" ref="G42" si="30">G$9-G41</f>
        <v>-16</v>
      </c>
      <c r="H42" s="35">
        <f t="shared" ref="H42" si="31">H$9-H41</f>
        <v>32</v>
      </c>
      <c r="I42" s="20"/>
    </row>
    <row r="43" spans="2:15" x14ac:dyDescent="0.25">
      <c r="C43" s="20"/>
      <c r="D43" s="20"/>
      <c r="E43" s="20"/>
      <c r="F43" s="20"/>
      <c r="G43" s="20"/>
      <c r="H43" s="20" t="s">
        <v>192</v>
      </c>
      <c r="I43" s="29">
        <f>AVERAGE(C41:E41,I41)</f>
        <v>20</v>
      </c>
    </row>
    <row r="44" spans="2:15" x14ac:dyDescent="0.25">
      <c r="I44" s="35">
        <f>I$11-I43</f>
        <v>-2</v>
      </c>
    </row>
    <row r="48" spans="2:15" ht="30" x14ac:dyDescent="0.25">
      <c r="B48" s="31" t="s">
        <v>201</v>
      </c>
      <c r="C48" s="20" t="s">
        <v>181</v>
      </c>
      <c r="D48" s="20" t="s">
        <v>182</v>
      </c>
      <c r="E48" s="20" t="s">
        <v>183</v>
      </c>
      <c r="F48" s="20" t="s">
        <v>184</v>
      </c>
      <c r="G48" s="20" t="s">
        <v>185</v>
      </c>
      <c r="H48" s="20" t="s">
        <v>186</v>
      </c>
      <c r="I48" s="20" t="s">
        <v>187</v>
      </c>
      <c r="K48" s="63"/>
      <c r="L48" s="35" t="str">
        <f>G48</f>
        <v>Pedestrian</v>
      </c>
      <c r="M48" s="35" t="str">
        <f>H48</f>
        <v>Cyclist</v>
      </c>
      <c r="N48" s="35" t="str">
        <f>F48</f>
        <v>Other (bus)</v>
      </c>
      <c r="O48" s="35" t="str">
        <f>H54</f>
        <v>Traffic</v>
      </c>
    </row>
    <row r="49" spans="2:15" x14ac:dyDescent="0.25">
      <c r="B49" t="s">
        <v>188</v>
      </c>
      <c r="C49" s="20">
        <v>4</v>
      </c>
      <c r="D49" s="20">
        <v>4</v>
      </c>
      <c r="E49" s="20">
        <v>4</v>
      </c>
      <c r="F49" s="20">
        <v>4</v>
      </c>
      <c r="G49" s="20">
        <v>4</v>
      </c>
      <c r="H49" s="20">
        <v>4</v>
      </c>
      <c r="I49" s="20">
        <v>4</v>
      </c>
      <c r="K49" s="63" t="str">
        <f>B56</f>
        <v>Kent-Cambridge - Option 1A</v>
      </c>
      <c r="L49" s="35">
        <f>G61</f>
        <v>0</v>
      </c>
      <c r="M49" s="35">
        <f>H61</f>
        <v>32</v>
      </c>
      <c r="N49" s="35">
        <f>F61</f>
        <v>0</v>
      </c>
      <c r="O49" s="35">
        <f>I63</f>
        <v>0</v>
      </c>
    </row>
    <row r="50" spans="2:15" x14ac:dyDescent="0.25">
      <c r="B50" t="s">
        <v>189</v>
      </c>
      <c r="C50" s="20">
        <v>1</v>
      </c>
      <c r="D50" s="20">
        <v>0</v>
      </c>
      <c r="E50" s="20">
        <v>2</v>
      </c>
      <c r="F50" s="20">
        <v>2</v>
      </c>
      <c r="G50" s="20">
        <v>2</v>
      </c>
      <c r="H50" s="20">
        <v>3</v>
      </c>
      <c r="I50" s="20">
        <v>2</v>
      </c>
      <c r="K50" s="63" t="str">
        <f>B64</f>
        <v>Kent-Cambridge - Option 1B</v>
      </c>
      <c r="L50" s="35">
        <f>G69</f>
        <v>0</v>
      </c>
      <c r="M50" s="35">
        <f>H69</f>
        <v>32</v>
      </c>
      <c r="N50" s="35">
        <f>F69</f>
        <v>0</v>
      </c>
      <c r="O50" s="35">
        <f>I71</f>
        <v>0</v>
      </c>
    </row>
    <row r="51" spans="2:15" x14ac:dyDescent="0.25">
      <c r="B51" t="s">
        <v>190</v>
      </c>
      <c r="C51" s="20">
        <v>2</v>
      </c>
      <c r="D51" s="20">
        <v>2</v>
      </c>
      <c r="E51" s="20">
        <v>3</v>
      </c>
      <c r="F51" s="20">
        <v>2</v>
      </c>
      <c r="G51" s="20">
        <v>4</v>
      </c>
      <c r="H51" s="20">
        <v>4</v>
      </c>
      <c r="I51" s="20">
        <v>4</v>
      </c>
      <c r="K51" s="64" t="str">
        <f>B72</f>
        <v>Kent-Cambridge - Option 2A</v>
      </c>
      <c r="L51" s="35">
        <f>G77</f>
        <v>0</v>
      </c>
      <c r="M51" s="35">
        <f>H77</f>
        <v>32</v>
      </c>
      <c r="N51" s="35">
        <f>F77</f>
        <v>0</v>
      </c>
      <c r="O51" s="35">
        <f>I79</f>
        <v>0</v>
      </c>
    </row>
    <row r="52" spans="2:15" x14ac:dyDescent="0.25">
      <c r="B52" s="27" t="s">
        <v>191</v>
      </c>
      <c r="C52" s="28">
        <f>PRODUCT(C49:C51)</f>
        <v>8</v>
      </c>
      <c r="D52" s="28">
        <f t="shared" ref="D52" si="32">PRODUCT(D49:D51)</f>
        <v>0</v>
      </c>
      <c r="E52" s="28">
        <f t="shared" ref="E52" si="33">PRODUCT(E49:E51)</f>
        <v>24</v>
      </c>
      <c r="F52" s="32">
        <f t="shared" ref="F52" si="34">PRODUCT(F49:F51)</f>
        <v>16</v>
      </c>
      <c r="G52" s="32">
        <f t="shared" ref="G52" si="35">PRODUCT(G49:G51)</f>
        <v>32</v>
      </c>
      <c r="H52" s="32">
        <f t="shared" ref="H52" si="36">PRODUCT(H49:H51)</f>
        <v>48</v>
      </c>
      <c r="I52" s="28">
        <f t="shared" ref="I52" si="37">PRODUCT(I49:I51)</f>
        <v>32</v>
      </c>
      <c r="K52" s="63" t="str">
        <f>B80</f>
        <v>Kent-Cambridge - Option 2B</v>
      </c>
      <c r="L52" s="65">
        <f>G85</f>
        <v>0</v>
      </c>
      <c r="M52" s="65">
        <f>H85</f>
        <v>32</v>
      </c>
      <c r="N52" s="65">
        <f>F85</f>
        <v>0</v>
      </c>
      <c r="O52" s="65">
        <f>I87</f>
        <v>0</v>
      </c>
    </row>
    <row r="53" spans="2:15" x14ac:dyDescent="0.25">
      <c r="C53" s="20"/>
      <c r="D53" s="20"/>
      <c r="E53" s="20"/>
      <c r="F53" s="20"/>
      <c r="G53" s="20"/>
      <c r="H53" s="20"/>
      <c r="I53" s="20"/>
    </row>
    <row r="54" spans="2:15" x14ac:dyDescent="0.25">
      <c r="C54" s="20"/>
      <c r="D54" s="20"/>
      <c r="E54" s="20"/>
      <c r="F54" s="20"/>
      <c r="G54" s="20"/>
      <c r="H54" s="20" t="s">
        <v>192</v>
      </c>
      <c r="I54" s="32">
        <f>AVERAGE(C52:E52,I52)</f>
        <v>16</v>
      </c>
    </row>
    <row r="56" spans="2:15" ht="30" x14ac:dyDescent="0.25">
      <c r="B56" s="31" t="s">
        <v>202</v>
      </c>
      <c r="C56" s="20" t="s">
        <v>181</v>
      </c>
      <c r="D56" s="20" t="s">
        <v>182</v>
      </c>
      <c r="E56" s="20" t="s">
        <v>183</v>
      </c>
      <c r="F56" s="20" t="s">
        <v>184</v>
      </c>
      <c r="G56" s="20" t="s">
        <v>185</v>
      </c>
      <c r="H56" s="20" t="s">
        <v>186</v>
      </c>
      <c r="I56" s="20" t="s">
        <v>187</v>
      </c>
    </row>
    <row r="57" spans="2:15" x14ac:dyDescent="0.25">
      <c r="B57" t="s">
        <v>188</v>
      </c>
      <c r="C57" s="20">
        <v>4</v>
      </c>
      <c r="D57" s="20">
        <v>4</v>
      </c>
      <c r="E57" s="20">
        <v>4</v>
      </c>
      <c r="F57" s="20">
        <v>4</v>
      </c>
      <c r="G57" s="20">
        <v>4</v>
      </c>
      <c r="H57" s="20">
        <v>4</v>
      </c>
      <c r="I57" s="20">
        <v>4</v>
      </c>
      <c r="J57" s="21" t="s">
        <v>203</v>
      </c>
    </row>
    <row r="58" spans="2:15" x14ac:dyDescent="0.25">
      <c r="B58" t="s">
        <v>189</v>
      </c>
      <c r="C58" s="20">
        <v>1</v>
      </c>
      <c r="D58" s="20">
        <v>0</v>
      </c>
      <c r="E58" s="20">
        <v>2</v>
      </c>
      <c r="F58" s="20">
        <v>2</v>
      </c>
      <c r="G58" s="20">
        <v>2</v>
      </c>
      <c r="H58" s="20">
        <v>1</v>
      </c>
      <c r="I58" s="20">
        <v>2</v>
      </c>
    </row>
    <row r="59" spans="2:15" x14ac:dyDescent="0.25">
      <c r="B59" t="s">
        <v>190</v>
      </c>
      <c r="C59" s="20">
        <v>2</v>
      </c>
      <c r="D59" s="20">
        <v>2</v>
      </c>
      <c r="E59" s="20">
        <v>3</v>
      </c>
      <c r="F59" s="20">
        <v>2</v>
      </c>
      <c r="G59" s="20">
        <v>4</v>
      </c>
      <c r="H59" s="20">
        <v>4</v>
      </c>
      <c r="I59" s="20">
        <v>4</v>
      </c>
    </row>
    <row r="60" spans="2:15" x14ac:dyDescent="0.25">
      <c r="B60" s="27" t="s">
        <v>191</v>
      </c>
      <c r="C60" s="28">
        <f>PRODUCT(C57:C59)</f>
        <v>8</v>
      </c>
      <c r="D60" s="28">
        <f t="shared" ref="D60" si="38">PRODUCT(D57:D59)</f>
        <v>0</v>
      </c>
      <c r="E60" s="28">
        <f t="shared" ref="E60" si="39">PRODUCT(E57:E59)</f>
        <v>24</v>
      </c>
      <c r="F60" s="32">
        <f t="shared" ref="F60" si="40">PRODUCT(F57:F59)</f>
        <v>16</v>
      </c>
      <c r="G60" s="32">
        <f t="shared" ref="G60" si="41">PRODUCT(G57:G59)</f>
        <v>32</v>
      </c>
      <c r="H60" s="32">
        <f t="shared" ref="H60" si="42">PRODUCT(H57:H59)</f>
        <v>16</v>
      </c>
      <c r="I60" s="28">
        <f t="shared" ref="I60" si="43">PRODUCT(I57:I59)</f>
        <v>32</v>
      </c>
    </row>
    <row r="61" spans="2:15" x14ac:dyDescent="0.25">
      <c r="C61" s="20"/>
      <c r="D61" s="20"/>
      <c r="E61" s="20"/>
      <c r="F61" s="35">
        <f>F$52-F60</f>
        <v>0</v>
      </c>
      <c r="G61" s="35">
        <f t="shared" ref="G61:H61" si="44">G$52-G60</f>
        <v>0</v>
      </c>
      <c r="H61" s="35">
        <f t="shared" si="44"/>
        <v>32</v>
      </c>
      <c r="I61" s="20"/>
    </row>
    <row r="62" spans="2:15" x14ac:dyDescent="0.25">
      <c r="C62" s="20"/>
      <c r="D62" s="20"/>
      <c r="E62" s="20"/>
      <c r="F62" s="20"/>
      <c r="G62" s="20"/>
      <c r="H62" s="20" t="s">
        <v>192</v>
      </c>
      <c r="I62" s="32">
        <f>AVERAGE(C60:E60,I60)</f>
        <v>16</v>
      </c>
    </row>
    <row r="63" spans="2:15" x14ac:dyDescent="0.25">
      <c r="I63" s="35">
        <f>I$54-I62</f>
        <v>0</v>
      </c>
    </row>
    <row r="64" spans="2:15" ht="30" x14ac:dyDescent="0.25">
      <c r="B64" s="31" t="s">
        <v>204</v>
      </c>
      <c r="C64" s="20" t="s">
        <v>181</v>
      </c>
      <c r="D64" s="20" t="s">
        <v>182</v>
      </c>
      <c r="E64" s="20" t="s">
        <v>183</v>
      </c>
      <c r="F64" s="20" t="s">
        <v>184</v>
      </c>
      <c r="G64" s="20" t="s">
        <v>185</v>
      </c>
      <c r="H64" s="20" t="s">
        <v>186</v>
      </c>
      <c r="I64" s="20" t="s">
        <v>187</v>
      </c>
    </row>
    <row r="65" spans="2:10" x14ac:dyDescent="0.25">
      <c r="B65" t="s">
        <v>188</v>
      </c>
      <c r="C65" s="20">
        <v>4</v>
      </c>
      <c r="D65" s="20">
        <v>4</v>
      </c>
      <c r="E65" s="20">
        <v>4</v>
      </c>
      <c r="F65" s="20">
        <v>4</v>
      </c>
      <c r="G65" s="20">
        <v>4</v>
      </c>
      <c r="H65" s="20">
        <v>4</v>
      </c>
      <c r="I65" s="20">
        <v>4</v>
      </c>
      <c r="J65" s="21" t="s">
        <v>203</v>
      </c>
    </row>
    <row r="66" spans="2:10" x14ac:dyDescent="0.25">
      <c r="B66" t="s">
        <v>189</v>
      </c>
      <c r="C66" s="20">
        <v>1</v>
      </c>
      <c r="D66" s="20">
        <v>0</v>
      </c>
      <c r="E66" s="20">
        <v>2</v>
      </c>
      <c r="F66" s="20">
        <v>2</v>
      </c>
      <c r="G66" s="20">
        <v>2</v>
      </c>
      <c r="H66" s="20">
        <v>1</v>
      </c>
      <c r="I66" s="20">
        <v>2</v>
      </c>
    </row>
    <row r="67" spans="2:10" x14ac:dyDescent="0.25">
      <c r="B67" t="s">
        <v>190</v>
      </c>
      <c r="C67" s="20">
        <v>2</v>
      </c>
      <c r="D67" s="20">
        <v>2</v>
      </c>
      <c r="E67" s="20">
        <v>3</v>
      </c>
      <c r="F67" s="20">
        <v>2</v>
      </c>
      <c r="G67" s="20">
        <v>4</v>
      </c>
      <c r="H67" s="20">
        <v>4</v>
      </c>
      <c r="I67" s="20">
        <v>4</v>
      </c>
    </row>
    <row r="68" spans="2:10" x14ac:dyDescent="0.25">
      <c r="B68" s="27" t="s">
        <v>191</v>
      </c>
      <c r="C68" s="28">
        <f>PRODUCT(C65:C67)</f>
        <v>8</v>
      </c>
      <c r="D68" s="28">
        <f t="shared" ref="D68" si="45">PRODUCT(D65:D67)</f>
        <v>0</v>
      </c>
      <c r="E68" s="28">
        <f t="shared" ref="E68" si="46">PRODUCT(E65:E67)</f>
        <v>24</v>
      </c>
      <c r="F68" s="32">
        <f t="shared" ref="F68" si="47">PRODUCT(F65:F67)</f>
        <v>16</v>
      </c>
      <c r="G68" s="32">
        <f t="shared" ref="G68" si="48">PRODUCT(G65:G67)</f>
        <v>32</v>
      </c>
      <c r="H68" s="32">
        <f t="shared" ref="H68" si="49">PRODUCT(H65:H67)</f>
        <v>16</v>
      </c>
      <c r="I68" s="28">
        <f t="shared" ref="I68" si="50">PRODUCT(I65:I67)</f>
        <v>32</v>
      </c>
    </row>
    <row r="69" spans="2:10" x14ac:dyDescent="0.25">
      <c r="C69" s="20"/>
      <c r="D69" s="20"/>
      <c r="E69" s="20"/>
      <c r="F69" s="35">
        <f>F$52-F68</f>
        <v>0</v>
      </c>
      <c r="G69" s="35">
        <f t="shared" ref="G69" si="51">G$52-G68</f>
        <v>0</v>
      </c>
      <c r="H69" s="35">
        <f t="shared" ref="H69" si="52">H$52-H68</f>
        <v>32</v>
      </c>
      <c r="I69" s="20"/>
    </row>
    <row r="70" spans="2:10" x14ac:dyDescent="0.25">
      <c r="C70" s="20"/>
      <c r="D70" s="20"/>
      <c r="E70" s="20"/>
      <c r="F70" s="20"/>
      <c r="G70" s="20"/>
      <c r="H70" s="20" t="s">
        <v>192</v>
      </c>
      <c r="I70" s="32">
        <f>AVERAGE(C68:E68,I68)</f>
        <v>16</v>
      </c>
    </row>
    <row r="71" spans="2:10" x14ac:dyDescent="0.25">
      <c r="I71" s="35">
        <f>I$54-I70</f>
        <v>0</v>
      </c>
    </row>
    <row r="72" spans="2:10" ht="30" x14ac:dyDescent="0.25">
      <c r="B72" s="31" t="s">
        <v>205</v>
      </c>
      <c r="C72" s="20" t="s">
        <v>181</v>
      </c>
      <c r="D72" s="20" t="s">
        <v>182</v>
      </c>
      <c r="E72" s="20" t="s">
        <v>183</v>
      </c>
      <c r="F72" s="20" t="s">
        <v>184</v>
      </c>
      <c r="G72" s="20" t="s">
        <v>185</v>
      </c>
      <c r="H72" s="20" t="s">
        <v>186</v>
      </c>
      <c r="I72" s="20" t="s">
        <v>187</v>
      </c>
    </row>
    <row r="73" spans="2:10" x14ac:dyDescent="0.25">
      <c r="B73" t="s">
        <v>188</v>
      </c>
      <c r="C73" s="20">
        <v>4</v>
      </c>
      <c r="D73" s="20">
        <v>4</v>
      </c>
      <c r="E73" s="20">
        <v>4</v>
      </c>
      <c r="F73" s="20">
        <v>4</v>
      </c>
      <c r="G73" s="20">
        <v>4</v>
      </c>
      <c r="H73" s="20">
        <v>4</v>
      </c>
      <c r="I73" s="20">
        <v>4</v>
      </c>
      <c r="J73" s="21" t="s">
        <v>203</v>
      </c>
    </row>
    <row r="74" spans="2:10" x14ac:dyDescent="0.25">
      <c r="B74" t="s">
        <v>189</v>
      </c>
      <c r="C74" s="20">
        <v>1</v>
      </c>
      <c r="D74" s="20">
        <v>0</v>
      </c>
      <c r="E74" s="20">
        <v>2</v>
      </c>
      <c r="F74" s="20">
        <v>2</v>
      </c>
      <c r="G74" s="20">
        <v>2</v>
      </c>
      <c r="H74" s="20">
        <v>1</v>
      </c>
      <c r="I74" s="20">
        <v>2</v>
      </c>
      <c r="J74" s="21" t="s">
        <v>206</v>
      </c>
    </row>
    <row r="75" spans="2:10" x14ac:dyDescent="0.25">
      <c r="B75" t="s">
        <v>190</v>
      </c>
      <c r="C75" s="20">
        <v>2</v>
      </c>
      <c r="D75" s="20">
        <v>2</v>
      </c>
      <c r="E75" s="20">
        <v>3</v>
      </c>
      <c r="F75" s="20">
        <v>2</v>
      </c>
      <c r="G75" s="20">
        <v>4</v>
      </c>
      <c r="H75" s="20">
        <v>4</v>
      </c>
      <c r="I75" s="20">
        <v>4</v>
      </c>
    </row>
    <row r="76" spans="2:10" x14ac:dyDescent="0.25">
      <c r="B76" s="27" t="s">
        <v>191</v>
      </c>
      <c r="C76" s="28">
        <f>PRODUCT(C73:C75)</f>
        <v>8</v>
      </c>
      <c r="D76" s="28">
        <f t="shared" ref="D76" si="53">PRODUCT(D73:D75)</f>
        <v>0</v>
      </c>
      <c r="E76" s="28">
        <f t="shared" ref="E76" si="54">PRODUCT(E73:E75)</f>
        <v>24</v>
      </c>
      <c r="F76" s="32">
        <f t="shared" ref="F76" si="55">PRODUCT(F73:F75)</f>
        <v>16</v>
      </c>
      <c r="G76" s="32">
        <f t="shared" ref="G76" si="56">PRODUCT(G73:G75)</f>
        <v>32</v>
      </c>
      <c r="H76" s="32">
        <f t="shared" ref="H76" si="57">PRODUCT(H73:H75)</f>
        <v>16</v>
      </c>
      <c r="I76" s="28">
        <f t="shared" ref="I76" si="58">PRODUCT(I73:I75)</f>
        <v>32</v>
      </c>
    </row>
    <row r="77" spans="2:10" x14ac:dyDescent="0.25">
      <c r="C77" s="20"/>
      <c r="D77" s="20"/>
      <c r="E77" s="20"/>
      <c r="F77" s="35">
        <f>F$52-F76</f>
        <v>0</v>
      </c>
      <c r="G77" s="35">
        <f t="shared" ref="G77" si="59">G$52-G76</f>
        <v>0</v>
      </c>
      <c r="H77" s="35">
        <f t="shared" ref="H77" si="60">H$52-H76</f>
        <v>32</v>
      </c>
      <c r="I77" s="20"/>
    </row>
    <row r="78" spans="2:10" x14ac:dyDescent="0.25">
      <c r="C78" s="20"/>
      <c r="D78" s="20"/>
      <c r="E78" s="20"/>
      <c r="F78" s="20"/>
      <c r="G78" s="20"/>
      <c r="H78" s="20" t="s">
        <v>192</v>
      </c>
      <c r="I78" s="32">
        <f>AVERAGE(C76:E76,I76)</f>
        <v>16</v>
      </c>
    </row>
    <row r="79" spans="2:10" x14ac:dyDescent="0.25">
      <c r="I79" s="35">
        <f>I$54-I78</f>
        <v>0</v>
      </c>
    </row>
    <row r="80" spans="2:10" ht="30" x14ac:dyDescent="0.25">
      <c r="B80" s="31" t="s">
        <v>207</v>
      </c>
      <c r="C80" s="20" t="s">
        <v>181</v>
      </c>
      <c r="D80" s="20" t="s">
        <v>182</v>
      </c>
      <c r="E80" s="20" t="s">
        <v>183</v>
      </c>
      <c r="F80" s="20" t="s">
        <v>184</v>
      </c>
      <c r="G80" s="20" t="s">
        <v>185</v>
      </c>
      <c r="H80" s="20" t="s">
        <v>186</v>
      </c>
      <c r="I80" s="20" t="s">
        <v>187</v>
      </c>
    </row>
    <row r="81" spans="2:15" x14ac:dyDescent="0.25">
      <c r="B81" t="s">
        <v>188</v>
      </c>
      <c r="C81" s="20">
        <v>4</v>
      </c>
      <c r="D81" s="20">
        <v>4</v>
      </c>
      <c r="E81" s="20">
        <v>4</v>
      </c>
      <c r="F81" s="20">
        <v>4</v>
      </c>
      <c r="G81" s="20">
        <v>4</v>
      </c>
      <c r="H81" s="20">
        <v>4</v>
      </c>
      <c r="I81" s="20">
        <v>4</v>
      </c>
      <c r="J81" s="21" t="s">
        <v>203</v>
      </c>
    </row>
    <row r="82" spans="2:15" x14ac:dyDescent="0.25">
      <c r="B82" t="s">
        <v>189</v>
      </c>
      <c r="C82" s="20">
        <v>1</v>
      </c>
      <c r="D82" s="20">
        <v>0</v>
      </c>
      <c r="E82" s="20">
        <v>2</v>
      </c>
      <c r="F82" s="20">
        <v>2</v>
      </c>
      <c r="G82" s="20">
        <v>2</v>
      </c>
      <c r="H82" s="20">
        <v>1</v>
      </c>
      <c r="I82" s="20">
        <v>2</v>
      </c>
      <c r="J82" s="21" t="s">
        <v>206</v>
      </c>
    </row>
    <row r="83" spans="2:15" x14ac:dyDescent="0.25">
      <c r="B83" t="s">
        <v>190</v>
      </c>
      <c r="C83" s="20">
        <v>2</v>
      </c>
      <c r="D83" s="20">
        <v>2</v>
      </c>
      <c r="E83" s="20">
        <v>3</v>
      </c>
      <c r="F83" s="20">
        <v>2</v>
      </c>
      <c r="G83" s="20">
        <v>4</v>
      </c>
      <c r="H83" s="20">
        <v>4</v>
      </c>
      <c r="I83" s="20">
        <v>4</v>
      </c>
    </row>
    <row r="84" spans="2:15" x14ac:dyDescent="0.25">
      <c r="B84" s="27" t="s">
        <v>191</v>
      </c>
      <c r="C84" s="28">
        <f>PRODUCT(C81:C83)</f>
        <v>8</v>
      </c>
      <c r="D84" s="28">
        <f t="shared" ref="D84" si="61">PRODUCT(D81:D83)</f>
        <v>0</v>
      </c>
      <c r="E84" s="28">
        <f t="shared" ref="E84" si="62">PRODUCT(E81:E83)</f>
        <v>24</v>
      </c>
      <c r="F84" s="32">
        <f t="shared" ref="F84" si="63">PRODUCT(F81:F83)</f>
        <v>16</v>
      </c>
      <c r="G84" s="32">
        <f t="shared" ref="G84" si="64">PRODUCT(G81:G83)</f>
        <v>32</v>
      </c>
      <c r="H84" s="32">
        <f t="shared" ref="H84" si="65">PRODUCT(H81:H83)</f>
        <v>16</v>
      </c>
      <c r="I84" s="28">
        <f t="shared" ref="I84" si="66">PRODUCT(I81:I83)</f>
        <v>32</v>
      </c>
    </row>
    <row r="85" spans="2:15" x14ac:dyDescent="0.25">
      <c r="C85" s="20"/>
      <c r="D85" s="20"/>
      <c r="E85" s="20"/>
      <c r="F85" s="35">
        <f>F$52-F84</f>
        <v>0</v>
      </c>
      <c r="G85" s="35">
        <f t="shared" ref="G85" si="67">G$52-G84</f>
        <v>0</v>
      </c>
      <c r="H85" s="35">
        <f t="shared" ref="H85" si="68">H$52-H84</f>
        <v>32</v>
      </c>
      <c r="I85" s="20"/>
    </row>
    <row r="86" spans="2:15" x14ac:dyDescent="0.25">
      <c r="C86" s="20"/>
      <c r="D86" s="20"/>
      <c r="E86" s="20"/>
      <c r="F86" s="20"/>
      <c r="G86" s="20"/>
      <c r="H86" s="20" t="s">
        <v>192</v>
      </c>
      <c r="I86" s="32">
        <f>AVERAGE(C84:E84,I84)</f>
        <v>16</v>
      </c>
    </row>
    <row r="87" spans="2:15" x14ac:dyDescent="0.25">
      <c r="I87" s="35">
        <f>I$54-I86</f>
        <v>0</v>
      </c>
    </row>
    <row r="91" spans="2:15" ht="30" x14ac:dyDescent="0.25">
      <c r="B91" s="33" t="s">
        <v>208</v>
      </c>
      <c r="C91" s="20" t="s">
        <v>181</v>
      </c>
      <c r="D91" s="20" t="s">
        <v>182</v>
      </c>
      <c r="E91" s="20" t="s">
        <v>183</v>
      </c>
      <c r="F91" s="20" t="s">
        <v>184</v>
      </c>
      <c r="G91" s="20" t="s">
        <v>185</v>
      </c>
      <c r="H91" s="20" t="s">
        <v>186</v>
      </c>
      <c r="I91" s="20" t="s">
        <v>187</v>
      </c>
      <c r="K91" s="63"/>
      <c r="L91" s="35" t="str">
        <f>G91</f>
        <v>Pedestrian</v>
      </c>
      <c r="M91" s="35" t="str">
        <f>H91</f>
        <v>Cyclist</v>
      </c>
      <c r="N91" s="35" t="str">
        <f>F91</f>
        <v>Other (bus)</v>
      </c>
      <c r="O91" s="35" t="str">
        <f>H97</f>
        <v>Traffic</v>
      </c>
    </row>
    <row r="92" spans="2:15" x14ac:dyDescent="0.25">
      <c r="B92" t="s">
        <v>188</v>
      </c>
      <c r="C92" s="20">
        <v>3</v>
      </c>
      <c r="D92" s="20">
        <v>3</v>
      </c>
      <c r="E92" s="20">
        <v>3</v>
      </c>
      <c r="F92" s="20">
        <v>3</v>
      </c>
      <c r="G92" s="20">
        <v>4</v>
      </c>
      <c r="H92" s="20">
        <v>4</v>
      </c>
      <c r="I92" s="20">
        <v>4</v>
      </c>
      <c r="K92" s="63" t="str">
        <f>B99</f>
        <v>Bowen Street - Option 1A</v>
      </c>
      <c r="L92" s="35">
        <f>G104</f>
        <v>0</v>
      </c>
      <c r="M92" s="35">
        <f>H104</f>
        <v>32</v>
      </c>
      <c r="N92" s="35">
        <f>F104</f>
        <v>0</v>
      </c>
      <c r="O92" s="35">
        <f>I106</f>
        <v>0</v>
      </c>
    </row>
    <row r="93" spans="2:15" x14ac:dyDescent="0.25">
      <c r="B93" t="s">
        <v>189</v>
      </c>
      <c r="C93" s="20">
        <v>2</v>
      </c>
      <c r="D93" s="20">
        <v>1</v>
      </c>
      <c r="E93" s="20">
        <v>2</v>
      </c>
      <c r="F93" s="20">
        <v>2</v>
      </c>
      <c r="G93" s="20">
        <v>2</v>
      </c>
      <c r="H93" s="20">
        <v>3</v>
      </c>
      <c r="I93" s="20">
        <v>2</v>
      </c>
      <c r="K93" s="63" t="str">
        <f>B107</f>
        <v>Bowen Street - Option 1B</v>
      </c>
      <c r="L93" s="35">
        <f>G112</f>
        <v>0</v>
      </c>
      <c r="M93" s="35">
        <f>H112</f>
        <v>16</v>
      </c>
      <c r="N93" s="35">
        <f>F112</f>
        <v>0</v>
      </c>
      <c r="O93" s="35">
        <f>I114</f>
        <v>0</v>
      </c>
    </row>
    <row r="94" spans="2:15" x14ac:dyDescent="0.25">
      <c r="B94" t="s">
        <v>190</v>
      </c>
      <c r="C94" s="20">
        <v>2</v>
      </c>
      <c r="D94" s="20">
        <v>2</v>
      </c>
      <c r="E94" s="20">
        <v>3</v>
      </c>
      <c r="F94" s="20">
        <v>2</v>
      </c>
      <c r="G94" s="20">
        <v>4</v>
      </c>
      <c r="H94" s="20">
        <v>4</v>
      </c>
      <c r="I94" s="20">
        <v>4</v>
      </c>
      <c r="K94" s="64" t="str">
        <f>B115</f>
        <v>Bowen Street - Option 2A</v>
      </c>
      <c r="L94" s="35">
        <f>G120</f>
        <v>0</v>
      </c>
      <c r="M94" s="35">
        <f>H120</f>
        <v>16</v>
      </c>
      <c r="N94" s="35">
        <f>F120</f>
        <v>0</v>
      </c>
      <c r="O94" s="35">
        <f>I122</f>
        <v>0</v>
      </c>
    </row>
    <row r="95" spans="2:15" x14ac:dyDescent="0.25">
      <c r="B95" s="27" t="s">
        <v>191</v>
      </c>
      <c r="C95" s="28">
        <f>PRODUCT(C92:C94)</f>
        <v>12</v>
      </c>
      <c r="D95" s="28">
        <f t="shared" ref="D95" si="69">PRODUCT(D92:D94)</f>
        <v>6</v>
      </c>
      <c r="E95" s="28">
        <f t="shared" ref="E95" si="70">PRODUCT(E92:E94)</f>
        <v>18</v>
      </c>
      <c r="F95" s="34">
        <f t="shared" ref="F95" si="71">PRODUCT(F92:F94)</f>
        <v>12</v>
      </c>
      <c r="G95" s="34">
        <f t="shared" ref="G95" si="72">PRODUCT(G92:G94)</f>
        <v>32</v>
      </c>
      <c r="H95" s="34">
        <f t="shared" ref="H95" si="73">PRODUCT(H92:H94)</f>
        <v>48</v>
      </c>
      <c r="I95" s="28">
        <f t="shared" ref="I95" si="74">PRODUCT(I92:I94)</f>
        <v>32</v>
      </c>
      <c r="K95" s="63" t="str">
        <f>B123</f>
        <v>Bowen Street - Option 2B</v>
      </c>
      <c r="L95" s="65">
        <f>G128</f>
        <v>0</v>
      </c>
      <c r="M95" s="65">
        <f>H128</f>
        <v>16</v>
      </c>
      <c r="N95" s="65">
        <f>F128</f>
        <v>0</v>
      </c>
      <c r="O95" s="65">
        <f>I130</f>
        <v>0</v>
      </c>
    </row>
    <row r="96" spans="2:15" x14ac:dyDescent="0.25">
      <c r="C96" s="20"/>
      <c r="D96" s="20"/>
      <c r="E96" s="20"/>
      <c r="F96" s="20"/>
      <c r="G96" s="20"/>
      <c r="H96" s="20"/>
      <c r="I96" s="20"/>
    </row>
    <row r="97" spans="2:10" x14ac:dyDescent="0.25">
      <c r="C97" s="20"/>
      <c r="D97" s="20"/>
      <c r="E97" s="20"/>
      <c r="F97" s="20"/>
      <c r="G97" s="20"/>
      <c r="H97" s="20" t="s">
        <v>192</v>
      </c>
      <c r="I97" s="34">
        <f>AVERAGE(C95:E95,I95)</f>
        <v>17</v>
      </c>
    </row>
    <row r="99" spans="2:10" ht="30" x14ac:dyDescent="0.25">
      <c r="B99" s="33" t="s">
        <v>209</v>
      </c>
      <c r="C99" s="20" t="s">
        <v>181</v>
      </c>
      <c r="D99" s="20" t="s">
        <v>182</v>
      </c>
      <c r="E99" s="20" t="s">
        <v>183</v>
      </c>
      <c r="F99" s="20" t="s">
        <v>184</v>
      </c>
      <c r="G99" s="20" t="s">
        <v>185</v>
      </c>
      <c r="H99" s="20" t="s">
        <v>186</v>
      </c>
      <c r="I99" s="20" t="s">
        <v>187</v>
      </c>
    </row>
    <row r="100" spans="2:10" x14ac:dyDescent="0.25">
      <c r="B100" t="s">
        <v>188</v>
      </c>
      <c r="C100" s="20">
        <v>3</v>
      </c>
      <c r="D100" s="20">
        <v>3</v>
      </c>
      <c r="E100" s="20">
        <v>3</v>
      </c>
      <c r="F100" s="20">
        <v>3</v>
      </c>
      <c r="G100" s="20">
        <v>4</v>
      </c>
      <c r="H100" s="20">
        <v>4</v>
      </c>
      <c r="I100" s="20">
        <v>4</v>
      </c>
      <c r="J100" s="21" t="s">
        <v>203</v>
      </c>
    </row>
    <row r="101" spans="2:10" x14ac:dyDescent="0.25">
      <c r="B101" t="s">
        <v>189</v>
      </c>
      <c r="C101" s="20">
        <v>2</v>
      </c>
      <c r="D101" s="20">
        <v>1</v>
      </c>
      <c r="E101" s="20">
        <v>2</v>
      </c>
      <c r="F101" s="20">
        <v>2</v>
      </c>
      <c r="G101" s="20">
        <v>2</v>
      </c>
      <c r="H101" s="20">
        <v>1</v>
      </c>
      <c r="I101" s="20">
        <v>2</v>
      </c>
    </row>
    <row r="102" spans="2:10" x14ac:dyDescent="0.25">
      <c r="B102" t="s">
        <v>190</v>
      </c>
      <c r="C102" s="20">
        <v>2</v>
      </c>
      <c r="D102" s="20">
        <v>2</v>
      </c>
      <c r="E102" s="20">
        <v>3</v>
      </c>
      <c r="F102" s="20">
        <v>2</v>
      </c>
      <c r="G102" s="20">
        <v>4</v>
      </c>
      <c r="H102" s="20">
        <v>4</v>
      </c>
      <c r="I102" s="20">
        <v>4</v>
      </c>
    </row>
    <row r="103" spans="2:10" x14ac:dyDescent="0.25">
      <c r="B103" s="27" t="s">
        <v>191</v>
      </c>
      <c r="C103" s="28">
        <f>PRODUCT(C100:C102)</f>
        <v>12</v>
      </c>
      <c r="D103" s="28">
        <f t="shared" ref="D103" si="75">PRODUCT(D100:D102)</f>
        <v>6</v>
      </c>
      <c r="E103" s="28">
        <f t="shared" ref="E103" si="76">PRODUCT(E100:E102)</f>
        <v>18</v>
      </c>
      <c r="F103" s="34">
        <f t="shared" ref="F103" si="77">PRODUCT(F100:F102)</f>
        <v>12</v>
      </c>
      <c r="G103" s="34">
        <f t="shared" ref="G103" si="78">PRODUCT(G100:G102)</f>
        <v>32</v>
      </c>
      <c r="H103" s="34">
        <f t="shared" ref="H103" si="79">PRODUCT(H100:H102)</f>
        <v>16</v>
      </c>
      <c r="I103" s="28">
        <f t="shared" ref="I103" si="80">PRODUCT(I100:I102)</f>
        <v>32</v>
      </c>
    </row>
    <row r="104" spans="2:10" x14ac:dyDescent="0.25">
      <c r="C104" s="20"/>
      <c r="D104" s="20"/>
      <c r="E104" s="20"/>
      <c r="F104" s="35">
        <f>F$95-F103</f>
        <v>0</v>
      </c>
      <c r="G104" s="35">
        <f t="shared" ref="G104" si="81">G$95-G103</f>
        <v>0</v>
      </c>
      <c r="H104" s="35">
        <f>H$95-H103</f>
        <v>32</v>
      </c>
      <c r="I104" s="20"/>
    </row>
    <row r="105" spans="2:10" x14ac:dyDescent="0.25">
      <c r="C105" s="20"/>
      <c r="D105" s="20"/>
      <c r="E105" s="20"/>
      <c r="F105" s="20"/>
      <c r="G105" s="20"/>
      <c r="H105" s="20" t="s">
        <v>192</v>
      </c>
      <c r="I105" s="34">
        <f>AVERAGE(C103:E103,I103)</f>
        <v>17</v>
      </c>
    </row>
    <row r="106" spans="2:10" x14ac:dyDescent="0.25">
      <c r="I106" s="35">
        <f>I$97-I105</f>
        <v>0</v>
      </c>
    </row>
    <row r="107" spans="2:10" ht="30" x14ac:dyDescent="0.25">
      <c r="B107" s="33" t="s">
        <v>210</v>
      </c>
      <c r="C107" s="20" t="s">
        <v>181</v>
      </c>
      <c r="D107" s="20" t="s">
        <v>182</v>
      </c>
      <c r="E107" s="20" t="s">
        <v>183</v>
      </c>
      <c r="F107" s="20" t="s">
        <v>184</v>
      </c>
      <c r="G107" s="20" t="s">
        <v>185</v>
      </c>
      <c r="H107" s="20" t="s">
        <v>186</v>
      </c>
      <c r="I107" s="20" t="s">
        <v>187</v>
      </c>
    </row>
    <row r="108" spans="2:10" x14ac:dyDescent="0.25">
      <c r="B108" t="s">
        <v>188</v>
      </c>
      <c r="C108" s="20">
        <v>3</v>
      </c>
      <c r="D108" s="20">
        <v>3</v>
      </c>
      <c r="E108" s="20">
        <v>3</v>
      </c>
      <c r="F108" s="20">
        <v>3</v>
      </c>
      <c r="G108" s="20">
        <v>4</v>
      </c>
      <c r="H108" s="20">
        <v>4</v>
      </c>
      <c r="I108" s="20">
        <v>4</v>
      </c>
      <c r="J108" s="21" t="s">
        <v>203</v>
      </c>
    </row>
    <row r="109" spans="2:10" x14ac:dyDescent="0.25">
      <c r="B109" t="s">
        <v>189</v>
      </c>
      <c r="C109" s="20">
        <v>2</v>
      </c>
      <c r="D109" s="20">
        <v>1</v>
      </c>
      <c r="E109" s="20">
        <v>2</v>
      </c>
      <c r="F109" s="20">
        <v>2</v>
      </c>
      <c r="G109" s="20">
        <v>2</v>
      </c>
      <c r="H109" s="20">
        <v>2</v>
      </c>
      <c r="I109" s="20">
        <v>2</v>
      </c>
      <c r="J109" s="21" t="s">
        <v>211</v>
      </c>
    </row>
    <row r="110" spans="2:10" x14ac:dyDescent="0.25">
      <c r="B110" t="s">
        <v>190</v>
      </c>
      <c r="C110" s="20">
        <v>2</v>
      </c>
      <c r="D110" s="20">
        <v>2</v>
      </c>
      <c r="E110" s="20">
        <v>3</v>
      </c>
      <c r="F110" s="20">
        <v>2</v>
      </c>
      <c r="G110" s="20">
        <v>4</v>
      </c>
      <c r="H110" s="20">
        <v>4</v>
      </c>
      <c r="I110" s="20">
        <v>4</v>
      </c>
    </row>
    <row r="111" spans="2:10" x14ac:dyDescent="0.25">
      <c r="B111" s="27" t="s">
        <v>191</v>
      </c>
      <c r="C111" s="28">
        <f>PRODUCT(C108:C110)</f>
        <v>12</v>
      </c>
      <c r="D111" s="28">
        <f t="shared" ref="D111" si="82">PRODUCT(D108:D110)</f>
        <v>6</v>
      </c>
      <c r="E111" s="28">
        <f t="shared" ref="E111" si="83">PRODUCT(E108:E110)</f>
        <v>18</v>
      </c>
      <c r="F111" s="34">
        <f t="shared" ref="F111" si="84">PRODUCT(F108:F110)</f>
        <v>12</v>
      </c>
      <c r="G111" s="34">
        <f t="shared" ref="G111" si="85">PRODUCT(G108:G110)</f>
        <v>32</v>
      </c>
      <c r="H111" s="34">
        <f t="shared" ref="H111" si="86">PRODUCT(H108:H110)</f>
        <v>32</v>
      </c>
      <c r="I111" s="28">
        <f t="shared" ref="I111" si="87">PRODUCT(I108:I110)</f>
        <v>32</v>
      </c>
    </row>
    <row r="112" spans="2:10" x14ac:dyDescent="0.25">
      <c r="C112" s="20"/>
      <c r="D112" s="20"/>
      <c r="E112" s="20"/>
      <c r="F112" s="35">
        <f>F$95-F111</f>
        <v>0</v>
      </c>
      <c r="G112" s="35">
        <f t="shared" ref="G112" si="88">G$95-G111</f>
        <v>0</v>
      </c>
      <c r="H112" s="35">
        <f t="shared" ref="H112" si="89">H$95-H111</f>
        <v>16</v>
      </c>
      <c r="I112" s="20"/>
    </row>
    <row r="113" spans="2:10" x14ac:dyDescent="0.25">
      <c r="C113" s="20"/>
      <c r="D113" s="20"/>
      <c r="E113" s="20"/>
      <c r="F113" s="20"/>
      <c r="G113" s="20"/>
      <c r="H113" s="20" t="s">
        <v>192</v>
      </c>
      <c r="I113" s="34">
        <f>AVERAGE(C111:E111,I111)</f>
        <v>17</v>
      </c>
    </row>
    <row r="114" spans="2:10" x14ac:dyDescent="0.25">
      <c r="I114" s="35">
        <f>I$97-I113</f>
        <v>0</v>
      </c>
    </row>
    <row r="115" spans="2:10" ht="30" x14ac:dyDescent="0.25">
      <c r="B115" s="33" t="s">
        <v>212</v>
      </c>
      <c r="C115" s="20" t="s">
        <v>181</v>
      </c>
      <c r="D115" s="20" t="s">
        <v>182</v>
      </c>
      <c r="E115" s="20" t="s">
        <v>183</v>
      </c>
      <c r="F115" s="20" t="s">
        <v>184</v>
      </c>
      <c r="G115" s="20" t="s">
        <v>185</v>
      </c>
      <c r="H115" s="20" t="s">
        <v>186</v>
      </c>
      <c r="I115" s="20" t="s">
        <v>187</v>
      </c>
    </row>
    <row r="116" spans="2:10" x14ac:dyDescent="0.25">
      <c r="B116" t="s">
        <v>188</v>
      </c>
      <c r="C116" s="20">
        <v>3</v>
      </c>
      <c r="D116" s="20">
        <v>3</v>
      </c>
      <c r="E116" s="20">
        <v>3</v>
      </c>
      <c r="F116" s="20">
        <v>3</v>
      </c>
      <c r="G116" s="20">
        <v>4</v>
      </c>
      <c r="H116" s="20">
        <v>4</v>
      </c>
      <c r="I116" s="20">
        <v>4</v>
      </c>
      <c r="J116" s="21" t="s">
        <v>203</v>
      </c>
    </row>
    <row r="117" spans="2:10" x14ac:dyDescent="0.25">
      <c r="B117" t="s">
        <v>189</v>
      </c>
      <c r="C117" s="20">
        <v>2</v>
      </c>
      <c r="D117" s="20">
        <v>1</v>
      </c>
      <c r="E117" s="20">
        <v>2</v>
      </c>
      <c r="F117" s="20">
        <v>2</v>
      </c>
      <c r="G117" s="20">
        <v>2</v>
      </c>
      <c r="H117" s="20">
        <v>2</v>
      </c>
      <c r="I117" s="20">
        <v>2</v>
      </c>
      <c r="J117" s="21" t="s">
        <v>213</v>
      </c>
    </row>
    <row r="118" spans="2:10" ht="30" x14ac:dyDescent="0.25">
      <c r="B118" t="s">
        <v>190</v>
      </c>
      <c r="C118" s="20">
        <v>2</v>
      </c>
      <c r="D118" s="20">
        <v>2</v>
      </c>
      <c r="E118" s="20">
        <v>3</v>
      </c>
      <c r="F118" s="20">
        <v>2</v>
      </c>
      <c r="G118" s="20">
        <v>4</v>
      </c>
      <c r="H118" s="20">
        <v>4</v>
      </c>
      <c r="I118" s="20">
        <v>4</v>
      </c>
      <c r="J118" s="77" t="s">
        <v>214</v>
      </c>
    </row>
    <row r="119" spans="2:10" x14ac:dyDescent="0.25">
      <c r="B119" s="27" t="s">
        <v>191</v>
      </c>
      <c r="C119" s="28">
        <f>PRODUCT(C116:C118)</f>
        <v>12</v>
      </c>
      <c r="D119" s="28">
        <f t="shared" ref="D119" si="90">PRODUCT(D116:D118)</f>
        <v>6</v>
      </c>
      <c r="E119" s="28">
        <f t="shared" ref="E119" si="91">PRODUCT(E116:E118)</f>
        <v>18</v>
      </c>
      <c r="F119" s="34">
        <f t="shared" ref="F119" si="92">PRODUCT(F116:F118)</f>
        <v>12</v>
      </c>
      <c r="G119" s="34">
        <f t="shared" ref="G119" si="93">PRODUCT(G116:G118)</f>
        <v>32</v>
      </c>
      <c r="H119" s="34">
        <f t="shared" ref="H119" si="94">PRODUCT(H116:H118)</f>
        <v>32</v>
      </c>
      <c r="I119" s="28">
        <f t="shared" ref="I119" si="95">PRODUCT(I116:I118)</f>
        <v>32</v>
      </c>
    </row>
    <row r="120" spans="2:10" x14ac:dyDescent="0.25">
      <c r="C120" s="20"/>
      <c r="D120" s="20"/>
      <c r="E120" s="20"/>
      <c r="F120" s="35">
        <f>F$95-F119</f>
        <v>0</v>
      </c>
      <c r="G120" s="35">
        <f t="shared" ref="G120" si="96">G$95-G119</f>
        <v>0</v>
      </c>
      <c r="H120" s="35">
        <f t="shared" ref="H120" si="97">H$95-H119</f>
        <v>16</v>
      </c>
      <c r="I120" s="20"/>
    </row>
    <row r="121" spans="2:10" x14ac:dyDescent="0.25">
      <c r="C121" s="20"/>
      <c r="D121" s="20"/>
      <c r="E121" s="20"/>
      <c r="F121" s="20"/>
      <c r="G121" s="20"/>
      <c r="H121" s="20" t="s">
        <v>192</v>
      </c>
      <c r="I121" s="34">
        <f>AVERAGE(C119:E119,I119)</f>
        <v>17</v>
      </c>
    </row>
    <row r="122" spans="2:10" x14ac:dyDescent="0.25">
      <c r="I122" s="35">
        <f>I$97-I121</f>
        <v>0</v>
      </c>
    </row>
    <row r="123" spans="2:10" ht="30" x14ac:dyDescent="0.25">
      <c r="B123" s="33" t="s">
        <v>215</v>
      </c>
      <c r="C123" s="20" t="s">
        <v>181</v>
      </c>
      <c r="D123" s="20" t="s">
        <v>182</v>
      </c>
      <c r="E123" s="20" t="s">
        <v>183</v>
      </c>
      <c r="F123" s="20" t="s">
        <v>184</v>
      </c>
      <c r="G123" s="20" t="s">
        <v>185</v>
      </c>
      <c r="H123" s="20" t="s">
        <v>186</v>
      </c>
      <c r="I123" s="20" t="s">
        <v>187</v>
      </c>
    </row>
    <row r="124" spans="2:10" x14ac:dyDescent="0.25">
      <c r="B124" t="s">
        <v>188</v>
      </c>
      <c r="C124" s="20">
        <v>3</v>
      </c>
      <c r="D124" s="20">
        <v>3</v>
      </c>
      <c r="E124" s="20">
        <v>3</v>
      </c>
      <c r="F124" s="20">
        <v>3</v>
      </c>
      <c r="G124" s="20">
        <v>4</v>
      </c>
      <c r="H124" s="20">
        <v>4</v>
      </c>
      <c r="I124" s="20">
        <v>4</v>
      </c>
      <c r="J124" s="21" t="s">
        <v>203</v>
      </c>
    </row>
    <row r="125" spans="2:10" x14ac:dyDescent="0.25">
      <c r="B125" t="s">
        <v>189</v>
      </c>
      <c r="C125" s="20">
        <v>2</v>
      </c>
      <c r="D125" s="20">
        <v>1</v>
      </c>
      <c r="E125" s="20">
        <v>2</v>
      </c>
      <c r="F125" s="20">
        <v>2</v>
      </c>
      <c r="G125" s="20">
        <v>2</v>
      </c>
      <c r="H125" s="20">
        <v>2</v>
      </c>
      <c r="I125" s="20">
        <v>2</v>
      </c>
      <c r="J125" s="21" t="s">
        <v>213</v>
      </c>
    </row>
    <row r="126" spans="2:10" ht="30" x14ac:dyDescent="0.25">
      <c r="B126" t="s">
        <v>190</v>
      </c>
      <c r="C126" s="20">
        <v>2</v>
      </c>
      <c r="D126" s="20">
        <v>2</v>
      </c>
      <c r="E126" s="20">
        <v>3</v>
      </c>
      <c r="F126" s="20">
        <v>2</v>
      </c>
      <c r="G126" s="20">
        <v>4</v>
      </c>
      <c r="H126" s="20">
        <v>4</v>
      </c>
      <c r="I126" s="20">
        <v>4</v>
      </c>
      <c r="J126" s="77" t="s">
        <v>214</v>
      </c>
    </row>
    <row r="127" spans="2:10" x14ac:dyDescent="0.25">
      <c r="B127" s="27" t="s">
        <v>191</v>
      </c>
      <c r="C127" s="28">
        <f>PRODUCT(C124:C126)</f>
        <v>12</v>
      </c>
      <c r="D127" s="28">
        <f t="shared" ref="D127" si="98">PRODUCT(D124:D126)</f>
        <v>6</v>
      </c>
      <c r="E127" s="28">
        <f t="shared" ref="E127" si="99">PRODUCT(E124:E126)</f>
        <v>18</v>
      </c>
      <c r="F127" s="34">
        <f t="shared" ref="F127" si="100">PRODUCT(F124:F126)</f>
        <v>12</v>
      </c>
      <c r="G127" s="34">
        <f t="shared" ref="G127" si="101">PRODUCT(G124:G126)</f>
        <v>32</v>
      </c>
      <c r="H127" s="34">
        <f t="shared" ref="H127" si="102">PRODUCT(H124:H126)</f>
        <v>32</v>
      </c>
      <c r="I127" s="28">
        <f t="shared" ref="I127" si="103">PRODUCT(I124:I126)</f>
        <v>32</v>
      </c>
    </row>
    <row r="128" spans="2:10" x14ac:dyDescent="0.25">
      <c r="C128" s="20"/>
      <c r="D128" s="20"/>
      <c r="E128" s="20"/>
      <c r="F128" s="35">
        <f>F$95-F127</f>
        <v>0</v>
      </c>
      <c r="G128" s="35">
        <f t="shared" ref="G128" si="104">G$95-G127</f>
        <v>0</v>
      </c>
      <c r="H128" s="35">
        <f t="shared" ref="H128" si="105">H$95-H127</f>
        <v>16</v>
      </c>
      <c r="I128" s="20"/>
    </row>
    <row r="129" spans="3:9" x14ac:dyDescent="0.25">
      <c r="C129" s="20"/>
      <c r="D129" s="20"/>
      <c r="E129" s="20"/>
      <c r="F129" s="20"/>
      <c r="G129" s="20"/>
      <c r="H129" s="20" t="s">
        <v>192</v>
      </c>
      <c r="I129" s="34">
        <f>AVERAGE(C127:E127,I127)</f>
        <v>17</v>
      </c>
    </row>
    <row r="130" spans="3:9" x14ac:dyDescent="0.25">
      <c r="I130" s="35">
        <f>I$97-I129</f>
        <v>0</v>
      </c>
    </row>
  </sheetData>
  <hyperlinks>
    <hyperlink ref="B3" r:id="rId1" xr:uid="{D0B25571-DCC6-4319-9ACF-6424AB5F6711}"/>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A4DDC-948B-4AB8-8DD4-EB068A6CB179}">
  <dimension ref="B1:L79"/>
  <sheetViews>
    <sheetView topLeftCell="A64" workbookViewId="0">
      <selection activeCell="J14" sqref="J14"/>
    </sheetView>
  </sheetViews>
  <sheetFormatPr defaultRowHeight="15" x14ac:dyDescent="0.25"/>
  <cols>
    <col min="2" max="2" width="18.140625" customWidth="1"/>
    <col min="3" max="3" width="26.140625" customWidth="1"/>
    <col min="4" max="4" width="15.5703125" customWidth="1"/>
    <col min="5" max="5" width="12.7109375" style="58" customWidth="1"/>
    <col min="6" max="9" width="24.7109375" style="58" customWidth="1"/>
    <col min="10" max="10" width="27.7109375" style="21" customWidth="1"/>
  </cols>
  <sheetData>
    <row r="1" spans="2:10" ht="23.25" x14ac:dyDescent="0.35">
      <c r="B1" s="42" t="s">
        <v>216</v>
      </c>
    </row>
    <row r="3" spans="2:10" x14ac:dyDescent="0.25">
      <c r="B3" s="37" t="s">
        <v>217</v>
      </c>
    </row>
    <row r="5" spans="2:10" x14ac:dyDescent="0.25">
      <c r="B5" s="28" t="s">
        <v>218</v>
      </c>
      <c r="C5" s="28" t="s">
        <v>219</v>
      </c>
      <c r="D5" s="28"/>
    </row>
    <row r="6" spans="2:10" x14ac:dyDescent="0.25">
      <c r="B6" s="20" t="s">
        <v>220</v>
      </c>
      <c r="C6" s="20">
        <v>3</v>
      </c>
      <c r="D6" s="20"/>
    </row>
    <row r="7" spans="2:10" x14ac:dyDescent="0.25">
      <c r="B7" s="20" t="s">
        <v>221</v>
      </c>
      <c r="C7" s="20">
        <v>2</v>
      </c>
      <c r="D7" s="20"/>
    </row>
    <row r="8" spans="2:10" x14ac:dyDescent="0.25">
      <c r="B8" s="20" t="s">
        <v>222</v>
      </c>
      <c r="C8" s="20">
        <v>1</v>
      </c>
      <c r="D8" s="20"/>
    </row>
    <row r="9" spans="2:10" x14ac:dyDescent="0.25">
      <c r="B9" s="20" t="s">
        <v>223</v>
      </c>
      <c r="C9" s="20">
        <v>0</v>
      </c>
      <c r="D9" s="20"/>
    </row>
    <row r="10" spans="2:10" x14ac:dyDescent="0.25">
      <c r="B10" s="20" t="s">
        <v>224</v>
      </c>
      <c r="C10" s="20">
        <v>-1</v>
      </c>
      <c r="D10" s="20"/>
    </row>
    <row r="11" spans="2:10" x14ac:dyDescent="0.25">
      <c r="B11" s="20" t="s">
        <v>225</v>
      </c>
      <c r="C11" s="20">
        <v>-3</v>
      </c>
      <c r="D11" s="20"/>
    </row>
    <row r="12" spans="2:10" x14ac:dyDescent="0.25">
      <c r="E12" s="111" t="s">
        <v>226</v>
      </c>
      <c r="F12" s="111"/>
      <c r="G12" s="111"/>
      <c r="H12" s="111"/>
      <c r="I12" s="111"/>
    </row>
    <row r="13" spans="2:10" ht="60" x14ac:dyDescent="0.25">
      <c r="B13" s="47" t="s">
        <v>227</v>
      </c>
      <c r="C13" s="47" t="s">
        <v>228</v>
      </c>
      <c r="D13" s="47" t="s">
        <v>229</v>
      </c>
      <c r="E13" s="47" t="s">
        <v>230</v>
      </c>
      <c r="F13" s="48" t="s">
        <v>163</v>
      </c>
      <c r="G13" s="48" t="s">
        <v>164</v>
      </c>
      <c r="H13" s="48" t="s">
        <v>165</v>
      </c>
      <c r="I13" s="48" t="s">
        <v>166</v>
      </c>
      <c r="J13" s="48" t="s">
        <v>115</v>
      </c>
    </row>
    <row r="14" spans="2:10" ht="75" x14ac:dyDescent="0.25">
      <c r="B14" s="49" t="s">
        <v>231</v>
      </c>
      <c r="C14" s="49" t="s">
        <v>232</v>
      </c>
      <c r="D14" s="54">
        <v>0.2</v>
      </c>
      <c r="E14" s="58">
        <v>-1</v>
      </c>
      <c r="F14" s="58">
        <v>0</v>
      </c>
      <c r="G14" s="58">
        <v>0</v>
      </c>
      <c r="H14" s="58">
        <v>1</v>
      </c>
      <c r="I14" s="58">
        <v>1</v>
      </c>
      <c r="J14" s="21" t="s">
        <v>233</v>
      </c>
    </row>
    <row r="15" spans="2:10" ht="46.5" customHeight="1" x14ac:dyDescent="0.25">
      <c r="B15" s="49"/>
      <c r="C15" s="49" t="s">
        <v>234</v>
      </c>
      <c r="D15" s="54">
        <v>0.2</v>
      </c>
      <c r="E15" s="58">
        <v>-1</v>
      </c>
      <c r="F15" s="58">
        <v>1</v>
      </c>
      <c r="G15" s="58">
        <v>2</v>
      </c>
      <c r="H15" s="58">
        <v>2</v>
      </c>
      <c r="I15" s="58">
        <v>2</v>
      </c>
      <c r="J15" s="21" t="s">
        <v>235</v>
      </c>
    </row>
    <row r="16" spans="2:10" ht="30" x14ac:dyDescent="0.25">
      <c r="B16" s="49"/>
      <c r="C16" s="49" t="s">
        <v>236</v>
      </c>
      <c r="D16" s="51"/>
      <c r="E16" s="59"/>
      <c r="F16" s="59"/>
      <c r="G16" s="59"/>
      <c r="H16" s="59"/>
      <c r="I16" s="59"/>
      <c r="J16" s="61" t="s">
        <v>237</v>
      </c>
    </row>
    <row r="17" spans="2:12" ht="75" x14ac:dyDescent="0.25">
      <c r="B17" s="49" t="s">
        <v>238</v>
      </c>
      <c r="C17" s="49" t="s">
        <v>239</v>
      </c>
      <c r="D17" s="54">
        <v>0.15</v>
      </c>
      <c r="E17" s="58">
        <v>1</v>
      </c>
      <c r="F17" s="58">
        <v>1</v>
      </c>
      <c r="G17" s="58">
        <v>-1</v>
      </c>
      <c r="H17" s="58">
        <v>-1</v>
      </c>
      <c r="I17" s="58">
        <v>-2</v>
      </c>
      <c r="J17" s="21" t="s">
        <v>240</v>
      </c>
      <c r="L17" s="62"/>
    </row>
    <row r="18" spans="2:12" ht="30" x14ac:dyDescent="0.25">
      <c r="B18" s="49"/>
      <c r="C18" s="49" t="s">
        <v>241</v>
      </c>
      <c r="D18" s="55"/>
      <c r="E18" s="59"/>
      <c r="F18" s="59"/>
      <c r="G18" s="59"/>
      <c r="H18" s="59"/>
      <c r="I18" s="59"/>
      <c r="J18" s="61" t="s">
        <v>237</v>
      </c>
    </row>
    <row r="19" spans="2:12" ht="30" x14ac:dyDescent="0.25">
      <c r="B19" s="49"/>
      <c r="C19" s="49" t="s">
        <v>242</v>
      </c>
      <c r="D19" s="55"/>
      <c r="E19" s="59"/>
      <c r="F19" s="59"/>
      <c r="G19" s="59"/>
      <c r="H19" s="59"/>
      <c r="I19" s="59"/>
      <c r="J19" s="61" t="s">
        <v>237</v>
      </c>
    </row>
    <row r="20" spans="2:12" ht="30" x14ac:dyDescent="0.25">
      <c r="B20" s="49"/>
      <c r="C20" s="49" t="s">
        <v>243</v>
      </c>
      <c r="D20" s="54">
        <v>0.15</v>
      </c>
      <c r="E20" s="58">
        <v>-1</v>
      </c>
      <c r="F20" s="58">
        <v>0</v>
      </c>
      <c r="G20" s="58">
        <v>2</v>
      </c>
      <c r="H20" s="58">
        <v>2</v>
      </c>
      <c r="I20" s="58">
        <v>2</v>
      </c>
      <c r="J20" s="21" t="s">
        <v>244</v>
      </c>
    </row>
    <row r="21" spans="2:12" ht="75" x14ac:dyDescent="0.25">
      <c r="B21" s="49"/>
      <c r="C21" s="50" t="s">
        <v>245</v>
      </c>
      <c r="D21" s="56">
        <v>0.15</v>
      </c>
      <c r="E21" s="58">
        <v>1</v>
      </c>
      <c r="F21" s="58">
        <v>1</v>
      </c>
      <c r="G21" s="58">
        <v>1</v>
      </c>
      <c r="H21" s="58">
        <v>0</v>
      </c>
      <c r="I21" s="58">
        <v>0</v>
      </c>
      <c r="J21" s="21" t="s">
        <v>246</v>
      </c>
    </row>
    <row r="22" spans="2:12" ht="30" x14ac:dyDescent="0.25">
      <c r="B22" s="49" t="s">
        <v>247</v>
      </c>
      <c r="C22" s="49" t="s">
        <v>248</v>
      </c>
      <c r="D22" s="55"/>
      <c r="E22" s="59"/>
      <c r="F22" s="59"/>
      <c r="G22" s="59"/>
      <c r="H22" s="59"/>
      <c r="I22" s="59"/>
      <c r="J22" s="61" t="s">
        <v>237</v>
      </c>
    </row>
    <row r="23" spans="2:12" ht="30" x14ac:dyDescent="0.25">
      <c r="B23" s="49"/>
      <c r="C23" s="49" t="s">
        <v>249</v>
      </c>
      <c r="D23" s="54">
        <v>0.15</v>
      </c>
      <c r="E23" s="58">
        <v>-1</v>
      </c>
      <c r="F23" s="58">
        <v>0</v>
      </c>
      <c r="G23" s="58">
        <v>2</v>
      </c>
      <c r="H23" s="58">
        <v>2</v>
      </c>
      <c r="I23" s="58">
        <v>2</v>
      </c>
      <c r="J23" s="21" t="s">
        <v>244</v>
      </c>
    </row>
    <row r="24" spans="2:12" ht="30" x14ac:dyDescent="0.25">
      <c r="B24" s="49"/>
      <c r="C24" s="49" t="s">
        <v>250</v>
      </c>
      <c r="D24" s="55"/>
      <c r="E24" s="59"/>
      <c r="F24" s="59"/>
      <c r="G24" s="59"/>
      <c r="H24" s="59"/>
      <c r="I24" s="59"/>
      <c r="J24" s="61" t="s">
        <v>237</v>
      </c>
    </row>
    <row r="25" spans="2:12" ht="30" x14ac:dyDescent="0.25">
      <c r="B25" s="49" t="s">
        <v>251</v>
      </c>
      <c r="C25" s="49" t="s">
        <v>252</v>
      </c>
      <c r="D25" s="55"/>
      <c r="E25" s="59"/>
      <c r="F25" s="59"/>
      <c r="G25" s="59"/>
      <c r="H25" s="59"/>
      <c r="I25" s="59"/>
      <c r="J25" s="61" t="s">
        <v>253</v>
      </c>
    </row>
    <row r="26" spans="2:12" ht="30" x14ac:dyDescent="0.25">
      <c r="B26" s="49"/>
      <c r="C26" s="49" t="s">
        <v>254</v>
      </c>
      <c r="D26" s="55"/>
      <c r="E26" s="59"/>
      <c r="F26" s="59"/>
      <c r="G26" s="59"/>
      <c r="H26" s="59"/>
      <c r="I26" s="59"/>
      <c r="J26" s="61" t="s">
        <v>253</v>
      </c>
    </row>
    <row r="27" spans="2:12" ht="30" x14ac:dyDescent="0.25">
      <c r="B27" s="49"/>
      <c r="C27" s="49" t="s">
        <v>255</v>
      </c>
      <c r="D27" s="55"/>
      <c r="E27" s="59"/>
      <c r="F27" s="59"/>
      <c r="G27" s="59"/>
      <c r="H27" s="59"/>
      <c r="I27" s="59"/>
      <c r="J27" s="61" t="s">
        <v>237</v>
      </c>
    </row>
    <row r="28" spans="2:12" ht="30" x14ac:dyDescent="0.25">
      <c r="B28" s="49"/>
      <c r="C28" s="49" t="s">
        <v>256</v>
      </c>
      <c r="D28" s="55"/>
      <c r="E28" s="59"/>
      <c r="F28" s="59"/>
      <c r="G28" s="59"/>
      <c r="H28" s="59"/>
      <c r="I28" s="59"/>
      <c r="J28" s="61" t="s">
        <v>237</v>
      </c>
    </row>
    <row r="29" spans="2:12" x14ac:dyDescent="0.25">
      <c r="B29" s="49"/>
      <c r="C29" s="49"/>
      <c r="D29" s="49"/>
    </row>
    <row r="30" spans="2:12" x14ac:dyDescent="0.25">
      <c r="B30" s="49"/>
      <c r="C30" s="49"/>
      <c r="D30" s="53" t="s">
        <v>257</v>
      </c>
      <c r="E30" s="47">
        <f>SUMPRODUCT($D14:$D28,E14:E28)</f>
        <v>-0.4</v>
      </c>
      <c r="F30" s="47">
        <f t="shared" ref="F30:I30" si="0">SUMPRODUCT($D14:$D28,F14:F28)</f>
        <v>0.5</v>
      </c>
      <c r="G30" s="47">
        <f t="shared" si="0"/>
        <v>1</v>
      </c>
      <c r="H30" s="47">
        <f t="shared" si="0"/>
        <v>1.05</v>
      </c>
      <c r="I30" s="47">
        <f t="shared" si="0"/>
        <v>0.90000000000000013</v>
      </c>
    </row>
    <row r="31" spans="2:12" x14ac:dyDescent="0.25">
      <c r="D31" s="52" t="s">
        <v>258</v>
      </c>
      <c r="E31" s="47"/>
      <c r="F31" s="47">
        <f>F30-$E30</f>
        <v>0.9</v>
      </c>
      <c r="G31" s="47">
        <f t="shared" ref="G31:I31" si="1">G30-$E30</f>
        <v>1.4</v>
      </c>
      <c r="H31" s="47">
        <f t="shared" si="1"/>
        <v>1.4500000000000002</v>
      </c>
      <c r="I31" s="47">
        <f t="shared" si="1"/>
        <v>1.3000000000000003</v>
      </c>
    </row>
    <row r="33" spans="2:12" ht="30" x14ac:dyDescent="0.25">
      <c r="D33" s="57" t="s">
        <v>259</v>
      </c>
      <c r="E33" s="60"/>
      <c r="F33" s="60">
        <v>1</v>
      </c>
      <c r="G33" s="60">
        <v>2</v>
      </c>
      <c r="H33" s="60">
        <v>2</v>
      </c>
      <c r="I33" s="60">
        <v>2</v>
      </c>
      <c r="J33" s="21" t="s">
        <v>260</v>
      </c>
    </row>
    <row r="35" spans="2:12" x14ac:dyDescent="0.25">
      <c r="E35" s="109" t="s">
        <v>261</v>
      </c>
      <c r="F35" s="109"/>
      <c r="G35" s="109"/>
      <c r="H35" s="109"/>
      <c r="I35" s="109"/>
    </row>
    <row r="36" spans="2:12" ht="60" x14ac:dyDescent="0.25">
      <c r="B36" s="47" t="s">
        <v>227</v>
      </c>
      <c r="C36" s="47" t="s">
        <v>228</v>
      </c>
      <c r="D36" s="47" t="s">
        <v>229</v>
      </c>
      <c r="E36" s="47" t="s">
        <v>230</v>
      </c>
      <c r="F36" s="48" t="s">
        <v>147</v>
      </c>
      <c r="G36" s="48" t="s">
        <v>148</v>
      </c>
      <c r="H36" s="48" t="s">
        <v>149</v>
      </c>
      <c r="I36" s="48" t="s">
        <v>150</v>
      </c>
      <c r="J36" s="48" t="s">
        <v>115</v>
      </c>
    </row>
    <row r="37" spans="2:12" ht="30" x14ac:dyDescent="0.25">
      <c r="B37" s="49" t="s">
        <v>231</v>
      </c>
      <c r="C37" s="49" t="s">
        <v>232</v>
      </c>
      <c r="D37" s="54">
        <v>0.2</v>
      </c>
      <c r="E37" s="58">
        <v>-1</v>
      </c>
      <c r="F37" s="58">
        <v>0</v>
      </c>
      <c r="G37" s="58">
        <v>0</v>
      </c>
      <c r="H37" s="58">
        <v>0</v>
      </c>
      <c r="I37" s="58">
        <v>0</v>
      </c>
      <c r="J37" s="21" t="s">
        <v>262</v>
      </c>
    </row>
    <row r="38" spans="2:12" ht="30" x14ac:dyDescent="0.25">
      <c r="B38" s="49"/>
      <c r="C38" s="49" t="s">
        <v>234</v>
      </c>
      <c r="D38" s="54">
        <v>0.2</v>
      </c>
      <c r="E38" s="58">
        <v>0</v>
      </c>
      <c r="F38" s="58">
        <v>2</v>
      </c>
      <c r="G38" s="58">
        <v>2</v>
      </c>
      <c r="H38" s="58">
        <v>2</v>
      </c>
      <c r="I38" s="58">
        <v>2</v>
      </c>
      <c r="J38" s="21" t="s">
        <v>263</v>
      </c>
    </row>
    <row r="39" spans="2:12" ht="30" x14ac:dyDescent="0.25">
      <c r="B39" s="49"/>
      <c r="C39" s="49" t="s">
        <v>236</v>
      </c>
      <c r="D39" s="51"/>
      <c r="E39" s="59"/>
      <c r="F39" s="59"/>
      <c r="G39" s="59"/>
      <c r="H39" s="59"/>
      <c r="I39" s="59"/>
      <c r="J39" s="61" t="s">
        <v>237</v>
      </c>
    </row>
    <row r="40" spans="2:12" ht="105" x14ac:dyDescent="0.25">
      <c r="B40" s="49" t="s">
        <v>238</v>
      </c>
      <c r="C40" s="49" t="s">
        <v>239</v>
      </c>
      <c r="D40" s="54">
        <v>0.15</v>
      </c>
      <c r="E40" s="58">
        <v>1</v>
      </c>
      <c r="F40" s="58">
        <v>0</v>
      </c>
      <c r="G40" s="58">
        <v>0</v>
      </c>
      <c r="H40" s="58">
        <v>-1</v>
      </c>
      <c r="I40" s="58">
        <v>-1</v>
      </c>
      <c r="J40" s="21" t="s">
        <v>264</v>
      </c>
    </row>
    <row r="41" spans="2:12" ht="30" x14ac:dyDescent="0.25">
      <c r="B41" s="49"/>
      <c r="C41" s="49" t="s">
        <v>241</v>
      </c>
      <c r="D41" s="55"/>
      <c r="E41" s="59"/>
      <c r="F41" s="59"/>
      <c r="G41" s="59"/>
      <c r="H41" s="59"/>
      <c r="I41" s="59"/>
      <c r="J41" s="61" t="s">
        <v>237</v>
      </c>
    </row>
    <row r="42" spans="2:12" ht="30" x14ac:dyDescent="0.25">
      <c r="B42" s="49"/>
      <c r="C42" s="49" t="s">
        <v>242</v>
      </c>
      <c r="D42" s="55"/>
      <c r="E42" s="59"/>
      <c r="F42" s="59"/>
      <c r="G42" s="59"/>
      <c r="H42" s="59"/>
      <c r="I42" s="59"/>
      <c r="J42" s="61" t="s">
        <v>237</v>
      </c>
    </row>
    <row r="43" spans="2:12" ht="30" x14ac:dyDescent="0.25">
      <c r="B43" s="49"/>
      <c r="C43" s="49" t="s">
        <v>243</v>
      </c>
      <c r="D43" s="54">
        <v>0.15</v>
      </c>
      <c r="E43" s="58">
        <v>-1</v>
      </c>
      <c r="F43" s="58">
        <v>2</v>
      </c>
      <c r="G43" s="58">
        <v>2</v>
      </c>
      <c r="H43" s="58">
        <v>2</v>
      </c>
      <c r="I43" s="58">
        <v>2</v>
      </c>
      <c r="J43" s="21" t="s">
        <v>265</v>
      </c>
    </row>
    <row r="44" spans="2:12" ht="60" x14ac:dyDescent="0.25">
      <c r="B44" s="49"/>
      <c r="C44" s="50" t="s">
        <v>245</v>
      </c>
      <c r="D44" s="56">
        <v>0.15</v>
      </c>
      <c r="E44" s="58">
        <v>1</v>
      </c>
      <c r="F44" s="58">
        <v>2</v>
      </c>
      <c r="G44" s="58">
        <v>2</v>
      </c>
      <c r="H44" s="58">
        <v>2</v>
      </c>
      <c r="I44" s="58">
        <v>2</v>
      </c>
      <c r="J44" s="21" t="s">
        <v>266</v>
      </c>
      <c r="L44" s="62"/>
    </row>
    <row r="45" spans="2:12" ht="30" x14ac:dyDescent="0.25">
      <c r="B45" s="49" t="s">
        <v>247</v>
      </c>
      <c r="C45" s="49" t="s">
        <v>248</v>
      </c>
      <c r="D45" s="55"/>
      <c r="E45" s="59"/>
      <c r="F45" s="59"/>
      <c r="G45" s="59"/>
      <c r="H45" s="59"/>
      <c r="I45" s="59"/>
      <c r="J45" s="61" t="s">
        <v>237</v>
      </c>
    </row>
    <row r="46" spans="2:12" ht="30" x14ac:dyDescent="0.25">
      <c r="B46" s="49"/>
      <c r="C46" s="49" t="s">
        <v>249</v>
      </c>
      <c r="D46" s="54">
        <v>0.15</v>
      </c>
      <c r="E46" s="58">
        <v>-1</v>
      </c>
      <c r="F46" s="58">
        <v>2</v>
      </c>
      <c r="G46" s="58">
        <v>2</v>
      </c>
      <c r="H46" s="58">
        <v>2</v>
      </c>
      <c r="I46" s="58">
        <v>2</v>
      </c>
      <c r="J46" s="21" t="s">
        <v>265</v>
      </c>
    </row>
    <row r="47" spans="2:12" ht="30" x14ac:dyDescent="0.25">
      <c r="B47" s="49"/>
      <c r="C47" s="49" t="s">
        <v>250</v>
      </c>
      <c r="D47" s="55"/>
      <c r="E47" s="59"/>
      <c r="F47" s="59"/>
      <c r="G47" s="59"/>
      <c r="H47" s="59"/>
      <c r="I47" s="59"/>
      <c r="J47" s="61" t="s">
        <v>237</v>
      </c>
    </row>
    <row r="48" spans="2:12" ht="30" x14ac:dyDescent="0.25">
      <c r="B48" s="49" t="s">
        <v>251</v>
      </c>
      <c r="C48" s="49" t="s">
        <v>252</v>
      </c>
      <c r="D48" s="55"/>
      <c r="E48" s="59"/>
      <c r="F48" s="59"/>
      <c r="G48" s="59"/>
      <c r="H48" s="59"/>
      <c r="I48" s="59"/>
      <c r="J48" s="61" t="s">
        <v>253</v>
      </c>
    </row>
    <row r="49" spans="2:10" ht="30" x14ac:dyDescent="0.25">
      <c r="B49" s="49"/>
      <c r="C49" s="49" t="s">
        <v>254</v>
      </c>
      <c r="D49" s="55"/>
      <c r="E49" s="59"/>
      <c r="F49" s="59"/>
      <c r="G49" s="59"/>
      <c r="H49" s="59"/>
      <c r="I49" s="59"/>
      <c r="J49" s="61" t="s">
        <v>253</v>
      </c>
    </row>
    <row r="50" spans="2:10" ht="30" x14ac:dyDescent="0.25">
      <c r="B50" s="49"/>
      <c r="C50" s="49" t="s">
        <v>255</v>
      </c>
      <c r="D50" s="55"/>
      <c r="E50" s="59"/>
      <c r="F50" s="59"/>
      <c r="G50" s="59"/>
      <c r="H50" s="59"/>
      <c r="I50" s="59"/>
      <c r="J50" s="61" t="s">
        <v>237</v>
      </c>
    </row>
    <row r="51" spans="2:10" ht="30" x14ac:dyDescent="0.25">
      <c r="B51" s="49"/>
      <c r="C51" s="49" t="s">
        <v>256</v>
      </c>
      <c r="D51" s="55"/>
      <c r="E51" s="59"/>
      <c r="F51" s="59"/>
      <c r="G51" s="59"/>
      <c r="H51" s="59"/>
      <c r="I51" s="59"/>
      <c r="J51" s="61" t="s">
        <v>237</v>
      </c>
    </row>
    <row r="52" spans="2:10" x14ac:dyDescent="0.25">
      <c r="B52" s="49"/>
      <c r="C52" s="49"/>
      <c r="D52" s="49"/>
    </row>
    <row r="53" spans="2:10" x14ac:dyDescent="0.25">
      <c r="B53" s="49"/>
      <c r="C53" s="49"/>
      <c r="D53" s="53" t="s">
        <v>257</v>
      </c>
      <c r="E53" s="47">
        <f>SUMPRODUCT($D37:$D51,E37:E51)</f>
        <v>-0.2</v>
      </c>
      <c r="F53" s="47">
        <f t="shared" ref="F53:I53" si="2">SUMPRODUCT($D37:$D51,F37:F51)</f>
        <v>1.3</v>
      </c>
      <c r="G53" s="47">
        <f t="shared" si="2"/>
        <v>1.3</v>
      </c>
      <c r="H53" s="47">
        <f t="shared" si="2"/>
        <v>1.1500000000000001</v>
      </c>
      <c r="I53" s="47">
        <f t="shared" si="2"/>
        <v>1.1500000000000001</v>
      </c>
    </row>
    <row r="54" spans="2:10" x14ac:dyDescent="0.25">
      <c r="D54" s="52" t="s">
        <v>258</v>
      </c>
      <c r="E54" s="47"/>
      <c r="F54" s="47">
        <f>F53-$E53</f>
        <v>1.5</v>
      </c>
      <c r="G54" s="47">
        <f t="shared" ref="G54" si="3">G53-$E53</f>
        <v>1.5</v>
      </c>
      <c r="H54" s="47">
        <f t="shared" ref="H54" si="4">H53-$E53</f>
        <v>1.35</v>
      </c>
      <c r="I54" s="47">
        <f t="shared" ref="I54" si="5">I53-$E53</f>
        <v>1.35</v>
      </c>
    </row>
    <row r="56" spans="2:10" ht="30" x14ac:dyDescent="0.25">
      <c r="D56" s="57" t="s">
        <v>259</v>
      </c>
      <c r="E56" s="60"/>
      <c r="F56" s="60">
        <v>2</v>
      </c>
      <c r="G56" s="60">
        <v>2</v>
      </c>
      <c r="H56" s="60">
        <v>2</v>
      </c>
      <c r="I56" s="60">
        <v>2</v>
      </c>
      <c r="J56" s="21" t="s">
        <v>267</v>
      </c>
    </row>
    <row r="58" spans="2:10" x14ac:dyDescent="0.25">
      <c r="E58" s="110" t="s">
        <v>268</v>
      </c>
      <c r="F58" s="110"/>
      <c r="G58" s="110"/>
      <c r="H58" s="110"/>
      <c r="I58" s="110"/>
    </row>
    <row r="59" spans="2:10" ht="45" x14ac:dyDescent="0.25">
      <c r="B59" s="47" t="s">
        <v>227</v>
      </c>
      <c r="C59" s="47" t="s">
        <v>228</v>
      </c>
      <c r="D59" s="47" t="s">
        <v>229</v>
      </c>
      <c r="E59" s="47" t="s">
        <v>230</v>
      </c>
      <c r="F59" s="48" t="s">
        <v>117</v>
      </c>
      <c r="G59" s="48" t="s">
        <v>118</v>
      </c>
      <c r="H59" s="48" t="s">
        <v>119</v>
      </c>
      <c r="I59" s="48" t="s">
        <v>120</v>
      </c>
      <c r="J59" s="48" t="s">
        <v>115</v>
      </c>
    </row>
    <row r="60" spans="2:10" ht="30" x14ac:dyDescent="0.25">
      <c r="B60" s="49" t="s">
        <v>231</v>
      </c>
      <c r="C60" s="49" t="s">
        <v>232</v>
      </c>
      <c r="D60" s="54">
        <v>0.2</v>
      </c>
      <c r="E60" s="58">
        <v>-1</v>
      </c>
      <c r="F60" s="58">
        <v>0</v>
      </c>
      <c r="G60" s="58">
        <v>0</v>
      </c>
      <c r="H60" s="58">
        <v>0</v>
      </c>
      <c r="I60" s="58">
        <v>0</v>
      </c>
      <c r="J60" s="21" t="s">
        <v>262</v>
      </c>
    </row>
    <row r="61" spans="2:10" ht="46.5" customHeight="1" x14ac:dyDescent="0.25">
      <c r="B61" s="49"/>
      <c r="C61" s="49" t="s">
        <v>234</v>
      </c>
      <c r="D61" s="54">
        <v>0.2</v>
      </c>
      <c r="E61" s="58">
        <v>-1</v>
      </c>
      <c r="F61" s="58">
        <v>2</v>
      </c>
      <c r="G61" s="58">
        <v>1</v>
      </c>
      <c r="H61" s="58">
        <v>2</v>
      </c>
      <c r="I61" s="58">
        <v>2</v>
      </c>
      <c r="J61" s="21" t="s">
        <v>269</v>
      </c>
    </row>
    <row r="62" spans="2:10" ht="30" x14ac:dyDescent="0.25">
      <c r="B62" s="49"/>
      <c r="C62" s="49" t="s">
        <v>236</v>
      </c>
      <c r="D62" s="51"/>
      <c r="E62" s="59"/>
      <c r="F62" s="59"/>
      <c r="G62" s="59"/>
      <c r="H62" s="59"/>
      <c r="I62" s="59"/>
      <c r="J62" s="61" t="s">
        <v>237</v>
      </c>
    </row>
    <row r="63" spans="2:10" ht="60" x14ac:dyDescent="0.25">
      <c r="B63" s="49" t="s">
        <v>238</v>
      </c>
      <c r="C63" s="49" t="s">
        <v>239</v>
      </c>
      <c r="D63" s="54">
        <v>0.15</v>
      </c>
      <c r="E63" s="58">
        <v>1</v>
      </c>
      <c r="F63" s="58">
        <v>0</v>
      </c>
      <c r="G63" s="58">
        <v>1</v>
      </c>
      <c r="H63" s="58">
        <v>-1</v>
      </c>
      <c r="I63" s="58">
        <v>-1</v>
      </c>
      <c r="J63" s="21" t="s">
        <v>270</v>
      </c>
    </row>
    <row r="64" spans="2:10" ht="30" x14ac:dyDescent="0.25">
      <c r="B64" s="49"/>
      <c r="C64" s="49" t="s">
        <v>241</v>
      </c>
      <c r="D64" s="55"/>
      <c r="E64" s="59"/>
      <c r="F64" s="59"/>
      <c r="G64" s="59"/>
      <c r="H64" s="59"/>
      <c r="I64" s="59"/>
      <c r="J64" s="61" t="s">
        <v>237</v>
      </c>
    </row>
    <row r="65" spans="2:12" ht="30" x14ac:dyDescent="0.25">
      <c r="B65" s="49"/>
      <c r="C65" s="49" t="s">
        <v>242</v>
      </c>
      <c r="D65" s="55"/>
      <c r="E65" s="59"/>
      <c r="F65" s="59"/>
      <c r="G65" s="59"/>
      <c r="H65" s="59"/>
      <c r="I65" s="59"/>
      <c r="J65" s="61" t="s">
        <v>237</v>
      </c>
    </row>
    <row r="66" spans="2:12" ht="30" x14ac:dyDescent="0.25">
      <c r="B66" s="49"/>
      <c r="C66" s="49" t="s">
        <v>243</v>
      </c>
      <c r="D66" s="54">
        <v>0.15</v>
      </c>
      <c r="E66" s="58">
        <v>-1</v>
      </c>
      <c r="F66" s="58">
        <v>2</v>
      </c>
      <c r="G66" s="58">
        <v>1</v>
      </c>
      <c r="H66" s="58">
        <v>2</v>
      </c>
      <c r="I66" s="58">
        <v>2</v>
      </c>
      <c r="J66" s="21" t="s">
        <v>271</v>
      </c>
      <c r="L66" s="62"/>
    </row>
    <row r="67" spans="2:12" ht="45" x14ac:dyDescent="0.25">
      <c r="B67" s="49"/>
      <c r="C67" s="50" t="s">
        <v>245</v>
      </c>
      <c r="D67" s="56">
        <v>0.15</v>
      </c>
      <c r="E67" s="58">
        <v>1</v>
      </c>
      <c r="F67" s="58">
        <v>1</v>
      </c>
      <c r="G67" s="58">
        <v>1</v>
      </c>
      <c r="H67" s="58">
        <v>1</v>
      </c>
      <c r="I67" s="58">
        <v>1</v>
      </c>
      <c r="J67" s="21" t="s">
        <v>272</v>
      </c>
    </row>
    <row r="68" spans="2:12" ht="30" x14ac:dyDescent="0.25">
      <c r="B68" s="49" t="s">
        <v>247</v>
      </c>
      <c r="C68" s="49" t="s">
        <v>248</v>
      </c>
      <c r="D68" s="55"/>
      <c r="E68" s="59"/>
      <c r="F68" s="59"/>
      <c r="G68" s="59"/>
      <c r="H68" s="59"/>
      <c r="I68" s="59"/>
      <c r="J68" s="61" t="s">
        <v>237</v>
      </c>
    </row>
    <row r="69" spans="2:12" ht="30" x14ac:dyDescent="0.25">
      <c r="B69" s="49"/>
      <c r="C69" s="49" t="s">
        <v>249</v>
      </c>
      <c r="D69" s="54">
        <v>0.15</v>
      </c>
      <c r="E69" s="58">
        <v>0</v>
      </c>
      <c r="F69" s="58">
        <v>2</v>
      </c>
      <c r="G69" s="58">
        <v>1</v>
      </c>
      <c r="H69" s="58">
        <v>2</v>
      </c>
      <c r="I69" s="58">
        <v>2</v>
      </c>
      <c r="J69" s="21" t="s">
        <v>271</v>
      </c>
    </row>
    <row r="70" spans="2:12" ht="30" x14ac:dyDescent="0.25">
      <c r="B70" s="49"/>
      <c r="C70" s="49" t="s">
        <v>250</v>
      </c>
      <c r="D70" s="55"/>
      <c r="E70" s="59"/>
      <c r="F70" s="59"/>
      <c r="G70" s="59"/>
      <c r="H70" s="59"/>
      <c r="I70" s="59"/>
      <c r="J70" s="61" t="s">
        <v>237</v>
      </c>
    </row>
    <row r="71" spans="2:12" ht="30" x14ac:dyDescent="0.25">
      <c r="B71" s="49" t="s">
        <v>251</v>
      </c>
      <c r="C71" s="49" t="s">
        <v>252</v>
      </c>
      <c r="D71" s="55"/>
      <c r="E71" s="59"/>
      <c r="F71" s="59"/>
      <c r="G71" s="59"/>
      <c r="H71" s="59"/>
      <c r="I71" s="59"/>
      <c r="J71" s="61" t="s">
        <v>253</v>
      </c>
    </row>
    <row r="72" spans="2:12" ht="30" x14ac:dyDescent="0.25">
      <c r="B72" s="49"/>
      <c r="C72" s="49" t="s">
        <v>254</v>
      </c>
      <c r="D72" s="55"/>
      <c r="E72" s="59"/>
      <c r="F72" s="59"/>
      <c r="G72" s="59"/>
      <c r="H72" s="59"/>
      <c r="I72" s="59"/>
      <c r="J72" s="61" t="s">
        <v>253</v>
      </c>
    </row>
    <row r="73" spans="2:12" ht="30" x14ac:dyDescent="0.25">
      <c r="B73" s="49"/>
      <c r="C73" s="49" t="s">
        <v>255</v>
      </c>
      <c r="D73" s="55"/>
      <c r="E73" s="59"/>
      <c r="F73" s="59"/>
      <c r="G73" s="59"/>
      <c r="H73" s="59"/>
      <c r="I73" s="59"/>
      <c r="J73" s="61" t="s">
        <v>237</v>
      </c>
    </row>
    <row r="74" spans="2:12" ht="30" x14ac:dyDescent="0.25">
      <c r="B74" s="49"/>
      <c r="C74" s="49" t="s">
        <v>256</v>
      </c>
      <c r="D74" s="55"/>
      <c r="E74" s="59"/>
      <c r="F74" s="59"/>
      <c r="G74" s="59"/>
      <c r="H74" s="59"/>
      <c r="I74" s="59"/>
      <c r="J74" s="61" t="s">
        <v>237</v>
      </c>
    </row>
    <row r="75" spans="2:12" x14ac:dyDescent="0.25">
      <c r="B75" s="49"/>
      <c r="C75" s="49"/>
      <c r="D75" s="49"/>
    </row>
    <row r="76" spans="2:12" x14ac:dyDescent="0.25">
      <c r="B76" s="49"/>
      <c r="C76" s="49"/>
      <c r="D76" s="53" t="s">
        <v>257</v>
      </c>
      <c r="E76" s="47">
        <f>SUMPRODUCT($D60:$D74,E60:E74)</f>
        <v>-0.25</v>
      </c>
      <c r="F76" s="47">
        <f t="shared" ref="F76:I76" si="6">SUMPRODUCT($D60:$D74,F60:F74)</f>
        <v>1.1499999999999999</v>
      </c>
      <c r="G76" s="47">
        <f t="shared" si="6"/>
        <v>0.8</v>
      </c>
      <c r="H76" s="47">
        <f t="shared" si="6"/>
        <v>1</v>
      </c>
      <c r="I76" s="47">
        <f t="shared" si="6"/>
        <v>1</v>
      </c>
    </row>
    <row r="77" spans="2:12" x14ac:dyDescent="0.25">
      <c r="D77" s="52" t="s">
        <v>258</v>
      </c>
      <c r="E77" s="47"/>
      <c r="F77" s="47">
        <f>F76-$E76</f>
        <v>1.4</v>
      </c>
      <c r="G77" s="47">
        <f t="shared" ref="G77" si="7">G76-$E76</f>
        <v>1.05</v>
      </c>
      <c r="H77" s="47">
        <f t="shared" ref="H77" si="8">H76-$E76</f>
        <v>1.25</v>
      </c>
      <c r="I77" s="47">
        <f t="shared" ref="I77" si="9">I76-$E76</f>
        <v>1.25</v>
      </c>
    </row>
    <row r="79" spans="2:12" ht="30" x14ac:dyDescent="0.25">
      <c r="D79" s="57" t="s">
        <v>259</v>
      </c>
      <c r="E79" s="60"/>
      <c r="F79" s="60">
        <v>2</v>
      </c>
      <c r="G79" s="60">
        <v>1</v>
      </c>
      <c r="H79" s="60">
        <v>1</v>
      </c>
      <c r="I79" s="60">
        <v>1</v>
      </c>
      <c r="J79" s="21" t="s">
        <v>260</v>
      </c>
    </row>
  </sheetData>
  <mergeCells count="3">
    <mergeCell ref="E35:I35"/>
    <mergeCell ref="E58:I58"/>
    <mergeCell ref="E12:I12"/>
  </mergeCells>
  <hyperlinks>
    <hyperlink ref="B3" r:id="rId1" xr:uid="{F8B57FC9-A0D5-4CDB-BC39-F54F8B54127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D970E7D1E85049A43011FC746A7EEB" ma:contentTypeVersion="4" ma:contentTypeDescription="Create a new document." ma:contentTypeScope="" ma:versionID="d2685f3acf044c7275a2a79354007001">
  <xsd:schema xmlns:xsd="http://www.w3.org/2001/XMLSchema" xmlns:xs="http://www.w3.org/2001/XMLSchema" xmlns:p="http://schemas.microsoft.com/office/2006/metadata/properties" xmlns:ns2="7c92d29b-1a80-4dba-b152-49ad7f9e1b41" targetNamespace="http://schemas.microsoft.com/office/2006/metadata/properties" ma:root="true" ma:fieldsID="6628c218b4b3fca0dedb4e05f45ba9b4" ns2:_="">
    <xsd:import namespace="7c92d29b-1a80-4dba-b152-49ad7f9e1b4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92d29b-1a80-4dba-b152-49ad7f9e1b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1754BF-F520-4262-B331-722A87750530}">
  <ds:schemaRefs>
    <ds:schemaRef ds:uri="http://schemas.openxmlformats.org/package/2006/metadata/core-properties"/>
    <ds:schemaRef ds:uri="http://www.w3.org/XML/1998/namespace"/>
    <ds:schemaRef ds:uri="http://purl.org/dc/elements/1.1/"/>
    <ds:schemaRef ds:uri="http://purl.org/dc/terms/"/>
    <ds:schemaRef ds:uri="http://schemas.microsoft.com/office/infopath/2007/PartnerControls"/>
    <ds:schemaRef ds:uri="http://schemas.microsoft.com/office/2006/metadata/properties"/>
    <ds:schemaRef ds:uri="http://schemas.microsoft.com/office/2006/documentManagement/types"/>
    <ds:schemaRef ds:uri="http://purl.org/dc/dcmitype/"/>
    <ds:schemaRef ds:uri="7c92d29b-1a80-4dba-b152-49ad7f9e1b41"/>
  </ds:schemaRefs>
</ds:datastoreItem>
</file>

<file path=customXml/itemProps2.xml><?xml version="1.0" encoding="utf-8"?>
<ds:datastoreItem xmlns:ds="http://schemas.openxmlformats.org/officeDocument/2006/customXml" ds:itemID="{BF907B03-4D5D-410D-A70D-BB50321423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92d29b-1a80-4dba-b152-49ad7f9e1b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4B483E-2411-4E06-A11F-7172795603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MCA Criteria</vt:lpstr>
      <vt:lpstr>Scoring scale</vt:lpstr>
      <vt:lpstr>Botanic Gardens to City</vt:lpstr>
      <vt:lpstr>Newtown to City (North)</vt:lpstr>
      <vt:lpstr>Newtown to City (South)</vt:lpstr>
      <vt:lpstr>SSA</vt:lpstr>
      <vt:lpstr>Bike LOS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Elyse Armstrong</dc:creator>
  <cp:keywords/>
  <dc:description/>
  <cp:lastModifiedBy>Billy Rodenburg</cp:lastModifiedBy>
  <cp:revision/>
  <cp:lastPrinted>2021-11-25T01:42:33Z</cp:lastPrinted>
  <dcterms:created xsi:type="dcterms:W3CDTF">2021-09-23T02:21:36Z</dcterms:created>
  <dcterms:modified xsi:type="dcterms:W3CDTF">2021-11-25T01:45:50Z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0x0101003BD970E7D1E85049A43011FC746A7EEB</vt:lpwstr>
  </property>
</Properties>
</file>